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Zentrale\Vermieterakademie\2018\Upcycling\"/>
    </mc:Choice>
  </mc:AlternateContent>
  <bookViews>
    <workbookView xWindow="0" yWindow="0" windowWidth="28800" windowHeight="12210" firstSheet="1" activeTab="4"/>
  </bookViews>
  <sheets>
    <sheet name="Planumsatzkalkulation" sheetId="2" r:id="rId1"/>
    <sheet name="Preisgestaltung" sheetId="3" r:id="rId2"/>
    <sheet name="Bettenauslastung" sheetId="5" r:id="rId3"/>
    <sheet name="Investitionsplan" sheetId="1" r:id="rId4"/>
    <sheet name="Liquiditätsplan" sheetId="4" r:id="rId5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 l="1"/>
  <c r="B15" i="2" l="1"/>
  <c r="C19" i="4" l="1"/>
  <c r="D19" i="4"/>
  <c r="E19" i="4"/>
  <c r="F19" i="4"/>
  <c r="G19" i="4"/>
  <c r="G20" i="4" s="1"/>
  <c r="H19" i="4"/>
  <c r="I19" i="4"/>
  <c r="I20" i="4" s="1"/>
  <c r="J19" i="4"/>
  <c r="K19" i="4"/>
  <c r="K20" i="4" s="1"/>
  <c r="L19" i="4"/>
  <c r="M19" i="4"/>
  <c r="M20" i="4" s="1"/>
  <c r="C13" i="4"/>
  <c r="C20" i="4" s="1"/>
  <c r="D13" i="4"/>
  <c r="D20" i="4" s="1"/>
  <c r="E13" i="4"/>
  <c r="F13" i="4"/>
  <c r="G13" i="4"/>
  <c r="H13" i="4"/>
  <c r="I13" i="4"/>
  <c r="J13" i="4"/>
  <c r="K13" i="4"/>
  <c r="L13" i="4"/>
  <c r="M13" i="4"/>
  <c r="B13" i="4"/>
  <c r="B20" i="4" s="1"/>
  <c r="B21" i="4" s="1"/>
  <c r="C21" i="4" s="1"/>
  <c r="D21" i="4" s="1"/>
  <c r="B19" i="4"/>
  <c r="L20" i="4" l="1"/>
  <c r="J20" i="4"/>
  <c r="H20" i="4"/>
  <c r="F20" i="4"/>
  <c r="E20" i="4"/>
  <c r="E21" i="4" s="1"/>
  <c r="F21" i="4" l="1"/>
  <c r="G21" i="4" s="1"/>
  <c r="H21" i="4" s="1"/>
  <c r="I21" i="4" s="1"/>
  <c r="J21" i="4" s="1"/>
  <c r="K21" i="4" s="1"/>
  <c r="L21" i="4" s="1"/>
  <c r="M21" i="4" s="1"/>
  <c r="E8" i="5"/>
  <c r="E11" i="5" l="1"/>
  <c r="E15" i="5"/>
  <c r="F11" i="3"/>
  <c r="F14" i="3"/>
  <c r="F13" i="3" s="1"/>
  <c r="F12" i="3" s="1"/>
  <c r="C10" i="3"/>
  <c r="C12" i="3" s="1"/>
  <c r="C13" i="3" s="1"/>
  <c r="C15" i="3" s="1"/>
  <c r="C18" i="3" s="1"/>
  <c r="B10" i="3"/>
  <c r="B12" i="3" s="1"/>
  <c r="B13" i="3" s="1"/>
  <c r="H21" i="2"/>
  <c r="C16" i="2" s="1"/>
  <c r="G21" i="2"/>
  <c r="B16" i="2" s="1"/>
  <c r="H30" i="2"/>
  <c r="C17" i="2" s="1"/>
  <c r="G30" i="2"/>
  <c r="B17" i="2" s="1"/>
  <c r="H38" i="2"/>
  <c r="C19" i="2" s="1"/>
  <c r="G38" i="2"/>
  <c r="B19" i="2" s="1"/>
  <c r="H52" i="2"/>
  <c r="C20" i="2" s="1"/>
  <c r="G52" i="2"/>
  <c r="B20" i="2" s="1"/>
  <c r="H58" i="2"/>
  <c r="C21" i="2" s="1"/>
  <c r="G58" i="2"/>
  <c r="B21" i="2" s="1"/>
  <c r="H65" i="2"/>
  <c r="C22" i="2" s="1"/>
  <c r="G65" i="2"/>
  <c r="B22" i="2" s="1"/>
  <c r="H69" i="2"/>
  <c r="C25" i="2" s="1"/>
  <c r="G69" i="2"/>
  <c r="B25" i="2" s="1"/>
  <c r="H78" i="2"/>
  <c r="C28" i="2" s="1"/>
  <c r="G78" i="2"/>
  <c r="B28" i="2" s="1"/>
  <c r="C9" i="2"/>
  <c r="C10" i="2" s="1"/>
  <c r="C12" i="2" s="1"/>
  <c r="B9" i="2"/>
  <c r="B10" i="2" s="1"/>
  <c r="B12" i="2" s="1"/>
  <c r="D21" i="1"/>
  <c r="D22" i="1"/>
  <c r="D23" i="1"/>
  <c r="D24" i="1"/>
  <c r="D25" i="1"/>
  <c r="D26" i="1"/>
  <c r="D27" i="1"/>
  <c r="D28" i="1"/>
  <c r="D29" i="1"/>
  <c r="D20" i="1"/>
  <c r="B30" i="1"/>
  <c r="B17" i="1"/>
  <c r="D10" i="1"/>
  <c r="D11" i="1"/>
  <c r="D12" i="1"/>
  <c r="D13" i="1"/>
  <c r="D14" i="1"/>
  <c r="D15" i="1"/>
  <c r="D16" i="1"/>
  <c r="D9" i="1"/>
  <c r="D8" i="1"/>
  <c r="E18" i="5" l="1"/>
  <c r="F10" i="3"/>
  <c r="F8" i="3" s="1"/>
  <c r="B15" i="3"/>
  <c r="B18" i="3" s="1"/>
  <c r="D17" i="1"/>
  <c r="B32" i="1"/>
  <c r="D30" i="1"/>
  <c r="D33" i="1" s="1"/>
  <c r="C31" i="2" s="1"/>
  <c r="B31" i="2" s="1"/>
  <c r="B34" i="2" s="1"/>
  <c r="B35" i="2" s="1"/>
  <c r="B38" i="2" s="1"/>
  <c r="B40" i="2" s="1"/>
  <c r="B48" i="2" s="1"/>
  <c r="B31" i="1"/>
  <c r="C34" i="2" l="1"/>
  <c r="C35" i="2" s="1"/>
  <c r="C38" i="2" s="1"/>
  <c r="C40" i="2" s="1"/>
  <c r="C48" i="2" s="1"/>
</calcChain>
</file>

<file path=xl/sharedStrings.xml><?xml version="1.0" encoding="utf-8"?>
<sst xmlns="http://schemas.openxmlformats.org/spreadsheetml/2006/main" count="236" uniqueCount="199">
  <si>
    <t>Tourismus-Upcycling</t>
  </si>
  <si>
    <t>Vermieterakademie Tirol</t>
  </si>
  <si>
    <t>Investitionsplan</t>
  </si>
  <si>
    <t>Investition</t>
  </si>
  <si>
    <t>Abschreibungs-Betrag in €</t>
  </si>
  <si>
    <t>Betrag in €</t>
  </si>
  <si>
    <t>Bereits getätigte Investitionen BRUTTO z.B. gebrauchte Anlagegüter*</t>
  </si>
  <si>
    <t>pro Jahr</t>
  </si>
  <si>
    <t>Gesamt</t>
  </si>
  <si>
    <t>*sind mit dem jeweiligen Zeitwert (Restwert), maximal jedoch mit den jew. Anschaffungskosten zu berücksichtigen</t>
  </si>
  <si>
    <t>Geplante Investitionen NETTO**</t>
  </si>
  <si>
    <t>20 % Ust</t>
  </si>
  <si>
    <t>Summe der Abschreibungen:</t>
  </si>
  <si>
    <t>Zwischensumme geplant:</t>
  </si>
  <si>
    <t>Zwischensumme:</t>
  </si>
  <si>
    <t>** unter 400 Euro Anschaffungswert netto = GWG (im Jahr der Anschaffung können 100 % als betriebliche Ausgabe geltend gemacht werden)</t>
  </si>
  <si>
    <t>Nutzungs-dauer</t>
  </si>
  <si>
    <t>Planumsatzkalkulation</t>
  </si>
  <si>
    <t>Umsatzerlöse brutto (120 %)</t>
  </si>
  <si>
    <t xml:space="preserve"> = Umsatzerlöse netto (100 %)</t>
  </si>
  <si>
    <t xml:space="preserve"> - Umsatzsteuer (20 %)</t>
  </si>
  <si>
    <t xml:space="preserve"> = Rohertrag (Deckungsbeitrag)</t>
  </si>
  <si>
    <t>Laufende betriebliche Aufwendungen / Kosten</t>
  </si>
  <si>
    <t>Personalkosten (brutto x 1,6 x 12)</t>
  </si>
  <si>
    <t>Hilfs- und Betriebsstoffe</t>
  </si>
  <si>
    <t>Raumkosten (Heizung, Strom, etc)</t>
  </si>
  <si>
    <t>Reparaturkosten</t>
  </si>
  <si>
    <t>Büromaterial (Papier, Druckerpatronen, etc.)</t>
  </si>
  <si>
    <t>Werbekosten</t>
  </si>
  <si>
    <t>Leasingkosten</t>
  </si>
  <si>
    <t>Fremdkapitalkosten (Zinsen, Spesen, etc.)</t>
  </si>
  <si>
    <t>Kontoführungsgebühren</t>
  </si>
  <si>
    <t>Steuerberatung / Buchhaltung</t>
  </si>
  <si>
    <t>Rechtsberatung / Unternehmensberatung</t>
  </si>
  <si>
    <t>Gebühren und Beiträge (Kammer, TVB, etc.)</t>
  </si>
  <si>
    <t>Versicherungen</t>
  </si>
  <si>
    <t>Weiterbildung</t>
  </si>
  <si>
    <t>Geringwertige Wirtschaftsgüter (&lt; 400 Euro)</t>
  </si>
  <si>
    <t>Abschreibungen</t>
  </si>
  <si>
    <t xml:space="preserve"> - Zwischensumme der lfd. Aufwendungen / Kosten</t>
  </si>
  <si>
    <t xml:space="preserve"> = GEWINN vor Steuern</t>
  </si>
  <si>
    <t xml:space="preserve"> = Bemessungsgrundlage GSV</t>
  </si>
  <si>
    <t xml:space="preserve"> - GSVG (SV Beitrag als UnternehmerIn)</t>
  </si>
  <si>
    <t xml:space="preserve"> = Gewinn / Verlust (brutto)</t>
  </si>
  <si>
    <t xml:space="preserve"> = Gewinn / Verlust (netto)</t>
  </si>
  <si>
    <t>Kreditrückzahlungen</t>
  </si>
  <si>
    <t>Privatausgaben</t>
  </si>
  <si>
    <t>Sonstiges</t>
  </si>
  <si>
    <t>Monat</t>
  </si>
  <si>
    <t>Jahr</t>
  </si>
  <si>
    <t>durchschnittlich pro</t>
  </si>
  <si>
    <t xml:space="preserve"> - Waren bzw. Materialeinsatz (Frühstück, etc.)</t>
  </si>
  <si>
    <t>Eintragung durch Buchhalter bzw. Lohnverrechner</t>
  </si>
  <si>
    <t xml:space="preserve"> - Einkommensteuer </t>
  </si>
  <si>
    <t>"im Börserl"</t>
  </si>
  <si>
    <t>Summe der Investitionen:</t>
  </si>
  <si>
    <t>Laufende betriebliche Aufwendungen / Kosten im Detail</t>
  </si>
  <si>
    <t>Kleinteile</t>
  </si>
  <si>
    <t>Reinigungsmittel</t>
  </si>
  <si>
    <t>Verpackungsmaterial</t>
  </si>
  <si>
    <t>Raumkosten</t>
  </si>
  <si>
    <t>Pacht/Miete</t>
  </si>
  <si>
    <t>Heizung</t>
  </si>
  <si>
    <t>Strom</t>
  </si>
  <si>
    <t>Wasser, Müllabfuhr, Kanal, etc.</t>
  </si>
  <si>
    <t>Instandhaltung</t>
  </si>
  <si>
    <t>Reinigung</t>
  </si>
  <si>
    <t>Büromaterial</t>
  </si>
  <si>
    <t>Kassabücher</t>
  </si>
  <si>
    <t>Stifte</t>
  </si>
  <si>
    <t>Druckerpatronen/Farbbänder</t>
  </si>
  <si>
    <t>Kalender/Timer</t>
  </si>
  <si>
    <t>Papier</t>
  </si>
  <si>
    <t>Marketing / Werbung</t>
  </si>
  <si>
    <t>Beratungskosten (Grafik, Web, etc.)</t>
  </si>
  <si>
    <t>Briefpapier, Visitenkarten, etc.</t>
  </si>
  <si>
    <t>Portokosten für Direkt-Mailings</t>
  </si>
  <si>
    <t>Inserate</t>
  </si>
  <si>
    <t>Flyer, Prospekte</t>
  </si>
  <si>
    <t>Website</t>
  </si>
  <si>
    <t>Beschilderungen</t>
  </si>
  <si>
    <t>Werbegeschenke, Gästeehrungen</t>
  </si>
  <si>
    <t>Autobeschriftung</t>
  </si>
  <si>
    <t>Messen</t>
  </si>
  <si>
    <t>Sponsoring</t>
  </si>
  <si>
    <t>Kommunikationskosten</t>
  </si>
  <si>
    <t>Festnetz</t>
  </si>
  <si>
    <t>Fax</t>
  </si>
  <si>
    <t>Handy</t>
  </si>
  <si>
    <t>Internet</t>
  </si>
  <si>
    <t>Auto</t>
  </si>
  <si>
    <t>Maschinen</t>
  </si>
  <si>
    <t>Drucker/Kopierer</t>
  </si>
  <si>
    <t>(Bett)Wäsche</t>
  </si>
  <si>
    <t>EDV Anlagen</t>
  </si>
  <si>
    <t>Jahresabschluss</t>
  </si>
  <si>
    <t>Laufende Buchhaltung</t>
  </si>
  <si>
    <t>monatlich</t>
  </si>
  <si>
    <t>jährlich</t>
  </si>
  <si>
    <t>SUMME</t>
  </si>
  <si>
    <t>Reisekosten (KM-Geld)</t>
  </si>
  <si>
    <t>Betriebliche Versicherungen</t>
  </si>
  <si>
    <t>Sachwertschutz</t>
  </si>
  <si>
    <t>Feuer, Strum, Einbruch, Diebstahl</t>
  </si>
  <si>
    <t>Leitungswasser</t>
  </si>
  <si>
    <t>Haftpflichtversicherung</t>
  </si>
  <si>
    <t>Rechtschutzversicherung</t>
  </si>
  <si>
    <t>Betriebsunterbrechungsversicherung</t>
  </si>
  <si>
    <t>Felder in Grün sind zu befüllen</t>
  </si>
  <si>
    <t>Wenn gewünscht zusätzlich zu befüllen</t>
  </si>
  <si>
    <t>Preisgestaltung</t>
  </si>
  <si>
    <t>Nächtigungen pro Jahr</t>
  </si>
  <si>
    <t>Ihre Daten</t>
  </si>
  <si>
    <t>Gewinnabsicht in %</t>
  </si>
  <si>
    <t xml:space="preserve"> = Selbstkostenpreis pro Nacht</t>
  </si>
  <si>
    <t xml:space="preserve"> = Grundpreis netto pro Nacht</t>
  </si>
  <si>
    <t xml:space="preserve"> + Umsatzsteuer</t>
  </si>
  <si>
    <t xml:space="preserve"> + Ortstaxe</t>
  </si>
  <si>
    <t xml:space="preserve"> = Kalkulatorischer Verkaufspreis</t>
  </si>
  <si>
    <t>Gesamtkosten pro Jahr*</t>
  </si>
  <si>
    <t>*Gesamtkostenermittlung mit Absprache des Steuerberaters</t>
  </si>
  <si>
    <t>Beispielbetrieb</t>
  </si>
  <si>
    <t>Ist dieser Preis durchsetzbar?</t>
  </si>
  <si>
    <t>Ihr derzeitiger Preis</t>
  </si>
  <si>
    <t>Gedeckte Kosten</t>
  </si>
  <si>
    <t>TOP DOWN</t>
  </si>
  <si>
    <t>BOTTOM UP</t>
  </si>
  <si>
    <t>Deckt diese Summe Ihre Kosten?</t>
  </si>
  <si>
    <t>Zur Preisgestaltung allgemein:</t>
  </si>
  <si>
    <t>Preise können durchaus jährlich angepasst werden (bspw. am Verbraucherpreis Index VPI)</t>
  </si>
  <si>
    <t>Unterschiedliche Saisonen ergeben unterschiedliche Preise (nicht nur Haupt- und Nebensaison) Berücksichtigen Sie auch Veranstaltungen, Feiertage, usw.</t>
  </si>
  <si>
    <t>Kennen Sie Ihre Preisuntergrenze? Geben Sie im Feld "Gewinnabsicht" einfach 0 ein.</t>
  </si>
  <si>
    <t>Ihr Preis auf Booking.com  (Annahme 12 % Provision)</t>
  </si>
  <si>
    <t>Buchbarkeit auf der eigenen Website - verkaufen Sie Ihren Preis selbst und auf Verkaufsplattformen teurer!</t>
  </si>
  <si>
    <t>Haben Sie Ihre AGBs (vor allem Buchungsbedingungen) auf Ihrer Website</t>
  </si>
  <si>
    <t>Thema Stornobedingungen?</t>
  </si>
  <si>
    <t>Liquiditätsplan</t>
  </si>
  <si>
    <t>Öffnungstage</t>
  </si>
  <si>
    <t>Betten</t>
  </si>
  <si>
    <t xml:space="preserve"> = Betten x Öffnungstage</t>
  </si>
  <si>
    <t>Diese Anzahl an Betten kann maximal in einem Geschäftsjahr verkauft werden</t>
  </si>
  <si>
    <t>Bettenauslastung</t>
  </si>
  <si>
    <t>Kapazität:</t>
  </si>
  <si>
    <t>Nächtigungen</t>
  </si>
  <si>
    <t>Auslastung:</t>
  </si>
  <si>
    <t xml:space="preserve"> = Auslastung in Prozent</t>
  </si>
  <si>
    <t>Tatsächlich:</t>
  </si>
  <si>
    <t>Eigene Daten:</t>
  </si>
  <si>
    <t>Tatsächliche Auslastung</t>
  </si>
  <si>
    <t xml:space="preserve">Durschnitt in der Hotellerie bei 66 %, Tophotels bei über 90 %
</t>
  </si>
  <si>
    <t>Preis  pro Person im Doppelzimmer</t>
  </si>
  <si>
    <t xml:space="preserve"> = Kapazität x Preis</t>
  </si>
  <si>
    <t>Maximal erzielbarer Umsatz bei 100 % Auslastung</t>
  </si>
  <si>
    <t xml:space="preserve"> = Umsatz bei tatsächlicher Auslastung</t>
  </si>
  <si>
    <t>Annäherungswert (EZ, Saisonpreise, etc. fehlen)</t>
  </si>
  <si>
    <t>Können Sie damit investieren?</t>
  </si>
  <si>
    <t>Reicht dieser Umsatz?</t>
  </si>
  <si>
    <t>Vergleiche Preisgestaltung und Investitionsplan</t>
  </si>
  <si>
    <t>&lt; 65 % = dringender Handlungsbedarf</t>
  </si>
  <si>
    <t>Wieviel möchten Sie verdienen?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</si>
  <si>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</si>
  <si>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</si>
  <si>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</si>
  <si>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</si>
  <si>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</si>
  <si>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</si>
  <si>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</si>
  <si>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</si>
  <si>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</si>
  <si>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</si>
  <si>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</si>
  <si>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</si>
  <si>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Einnahmen p. Monat</t>
  </si>
  <si>
    <t xml:space="preserve"> - Ausgaben p. Monat</t>
  </si>
  <si>
    <t>Summe Einnahmen p. Monat</t>
  </si>
  <si>
    <t>Summe Ausgaben p. Monat</t>
  </si>
  <si>
    <t>Liquidität p. Monat</t>
  </si>
  <si>
    <t>Differenz</t>
  </si>
  <si>
    <t>Beispiel 2018</t>
  </si>
  <si>
    <t>Auszufüllende Felder</t>
  </si>
  <si>
    <t>Die Felder in Grün sind in Absprache mit dem Steuerberater bzw. nach Einnahmen/Ausgabenrechnung zu befüllen und dienen als Hilfsmittel bei der Planung</t>
  </si>
  <si>
    <t>Fixe Kosten</t>
  </si>
  <si>
    <t>Variable Kosten</t>
  </si>
  <si>
    <t xml:space="preserve">Sonstige </t>
  </si>
  <si>
    <t>Vermietung</t>
  </si>
  <si>
    <t>Restaurant</t>
  </si>
  <si>
    <t>Sonstige</t>
  </si>
  <si>
    <t>Annahme € 4,- WES pro Person pro Frühstück</t>
  </si>
  <si>
    <t>*Kostenermittlung immer in Absprache mit dem Steuerberater</t>
  </si>
  <si>
    <t>Annahme 2 MA Vollzeit</t>
  </si>
  <si>
    <t>Annahme: Betrieb mit 20 Betten, Übernachtung Frühstück mit einer Auslastung von 68 %</t>
  </si>
  <si>
    <t>Annahme: 10.000 KM p. Jahr</t>
  </si>
  <si>
    <t>Betriebsmittel</t>
  </si>
  <si>
    <t>FRAGEN:</t>
  </si>
  <si>
    <t>Können Sie damit (über-)leben?</t>
  </si>
  <si>
    <t>Wenn hier nicht weit über Plan, Konzept überdenken!</t>
  </si>
  <si>
    <t>bei 100 % Auslastung</t>
  </si>
  <si>
    <t>Achtung: Übernachtung 13 %, Speisen 10 %, etc.</t>
  </si>
  <si>
    <t>Die Zahlen dienen als Beispiel und erheben keinen Anspruch auf Richtigkeit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</si>
</sst>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;[Red]\-&quot;€&quot;\ #,##0.00"/>
    <numFmt numFmtId="165" formatCode="_-&quot;€&quot;\ * #,##0.00_-;\-&quot;€&quot;\ * #,##0.00_-;_-&quot;€&quot;\ 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6"/>
      <color rgb="FF00496C"/>
      <name val="Arial"/>
      <family val="2"/>
    </font>
    <font>
      <sz val="20"/>
      <color rgb="FF00496C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Arial"/>
      <family val="2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496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00496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41">
    <xf numFmtId="0" fontId="0" fillId="0" borderId="0" xfId="0"/>
    <xf numFmtId="0" fontId="0" fillId="0" borderId="2" xfId="0" applyBorder="1"/>
    <xf numFmtId="0" fontId="0" fillId="0" borderId="4" xfId="0" applyBorder="1"/>
    <xf numFmtId="165" fontId="0" fillId="0" borderId="2" xfId="0" applyNumberFormat="1" applyBorder="1"/>
    <xf numFmtId="0" fontId="1" fillId="2" borderId="0" xfId="0" applyFont="1" applyFill="1"/>
    <xf numFmtId="0" fontId="0" fillId="0" borderId="6" xfId="0" applyBorder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6" xfId="0" applyFont="1" applyBorder="1"/>
    <xf numFmtId="165" fontId="4" fillId="0" borderId="6" xfId="0" applyNumberFormat="1" applyFont="1" applyBorder="1"/>
    <xf numFmtId="0" fontId="4" fillId="0" borderId="2" xfId="0" applyFont="1" applyBorder="1"/>
    <xf numFmtId="165" fontId="4" fillId="0" borderId="2" xfId="0" applyNumberFormat="1" applyFont="1" applyBorder="1"/>
    <xf numFmtId="165" fontId="4" fillId="0" borderId="4" xfId="0" applyNumberFormat="1" applyFont="1" applyBorder="1"/>
    <xf numFmtId="0" fontId="4" fillId="0" borderId="0" xfId="0" applyFont="1" applyFill="1" applyBorder="1"/>
    <xf numFmtId="0" fontId="5" fillId="2" borderId="0" xfId="0" applyFont="1" applyFill="1"/>
    <xf numFmtId="0" fontId="4" fillId="0" borderId="5" xfId="0" applyFont="1" applyBorder="1"/>
    <xf numFmtId="0" fontId="5" fillId="3" borderId="9" xfId="0" applyFont="1" applyFill="1" applyBorder="1"/>
    <xf numFmtId="0" fontId="6" fillId="3" borderId="10" xfId="0" applyFont="1" applyFill="1" applyBorder="1"/>
    <xf numFmtId="0" fontId="7" fillId="0" borderId="0" xfId="0" applyFont="1"/>
    <xf numFmtId="165" fontId="5" fillId="2" borderId="8" xfId="0" applyNumberFormat="1" applyFont="1" applyFill="1" applyBorder="1"/>
    <xf numFmtId="165" fontId="5" fillId="3" borderId="7" xfId="0" applyNumberFormat="1" applyFont="1" applyFill="1" applyBorder="1"/>
    <xf numFmtId="0" fontId="2" fillId="0" borderId="0" xfId="0" applyFont="1" applyAlignment="1">
      <alignment horizontal="center"/>
    </xf>
    <xf numFmtId="0" fontId="1" fillId="3" borderId="0" xfId="0" applyFont="1" applyFill="1"/>
    <xf numFmtId="0" fontId="3" fillId="3" borderId="0" xfId="0" applyFont="1" applyFill="1"/>
    <xf numFmtId="0" fontId="1" fillId="2" borderId="2" xfId="0" applyFont="1" applyFill="1" applyBorder="1"/>
    <xf numFmtId="0" fontId="1" fillId="0" borderId="2" xfId="0" applyFont="1" applyFill="1" applyBorder="1"/>
    <xf numFmtId="0" fontId="1" fillId="3" borderId="2" xfId="0" applyFont="1" applyFill="1" applyBorder="1"/>
    <xf numFmtId="0" fontId="0" fillId="0" borderId="16" xfId="0" applyBorder="1"/>
    <xf numFmtId="0" fontId="2" fillId="0" borderId="16" xfId="0" applyFont="1" applyFill="1" applyBorder="1"/>
    <xf numFmtId="165" fontId="0" fillId="0" borderId="2" xfId="0" applyNumberFormat="1" applyBorder="1" applyProtection="1"/>
    <xf numFmtId="165" fontId="1" fillId="2" borderId="2" xfId="0" applyNumberFormat="1" applyFont="1" applyFill="1" applyBorder="1" applyProtection="1"/>
    <xf numFmtId="165" fontId="1" fillId="2" borderId="2" xfId="0" applyNumberFormat="1" applyFont="1" applyFill="1" applyBorder="1"/>
    <xf numFmtId="165" fontId="0" fillId="3" borderId="2" xfId="0" applyNumberFormat="1" applyFill="1" applyBorder="1"/>
    <xf numFmtId="165" fontId="1" fillId="3" borderId="2" xfId="0" applyNumberFormat="1" applyFont="1" applyFill="1" applyBorder="1"/>
    <xf numFmtId="165" fontId="0" fillId="0" borderId="17" xfId="0" applyNumberFormat="1" applyBorder="1"/>
    <xf numFmtId="165" fontId="2" fillId="0" borderId="17" xfId="0" applyNumberFormat="1" applyFont="1" applyBorder="1"/>
    <xf numFmtId="165" fontId="2" fillId="0" borderId="7" xfId="0" applyNumberFormat="1" applyFont="1" applyBorder="1"/>
    <xf numFmtId="0" fontId="2" fillId="0" borderId="1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Fill="1"/>
    <xf numFmtId="165" fontId="0" fillId="4" borderId="2" xfId="0" applyNumberFormat="1" applyFill="1" applyBorder="1"/>
    <xf numFmtId="165" fontId="0" fillId="0" borderId="2" xfId="0" applyNumberFormat="1" applyFill="1" applyBorder="1"/>
    <xf numFmtId="165" fontId="0" fillId="4" borderId="4" xfId="0" applyNumberFormat="1" applyFill="1" applyBorder="1"/>
    <xf numFmtId="165" fontId="0" fillId="4" borderId="6" xfId="0" applyNumberFormat="1" applyFill="1" applyBorder="1"/>
    <xf numFmtId="165" fontId="0" fillId="4" borderId="0" xfId="0" applyNumberFormat="1" applyFill="1"/>
    <xf numFmtId="165" fontId="0" fillId="0" borderId="0" xfId="0" applyNumberFormat="1"/>
    <xf numFmtId="165" fontId="1" fillId="2" borderId="0" xfId="0" applyNumberFormat="1" applyFont="1" applyFill="1"/>
    <xf numFmtId="165" fontId="3" fillId="3" borderId="0" xfId="0" applyNumberFormat="1" applyFont="1" applyFill="1"/>
    <xf numFmtId="165" fontId="0" fillId="0" borderId="0" xfId="0" applyNumberFormat="1" applyFill="1"/>
    <xf numFmtId="0" fontId="2" fillId="4" borderId="3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left" wrapText="1"/>
    </xf>
    <xf numFmtId="0" fontId="5" fillId="3" borderId="12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6" fillId="3" borderId="14" xfId="0" applyFont="1" applyFill="1" applyBorder="1" applyAlignment="1"/>
    <xf numFmtId="0" fontId="6" fillId="3" borderId="1" xfId="0" applyFont="1" applyFill="1" applyBorder="1" applyAlignment="1">
      <alignment wrapText="1"/>
    </xf>
    <xf numFmtId="0" fontId="6" fillId="3" borderId="15" xfId="0" applyFont="1" applyFill="1" applyBorder="1" applyAlignment="1">
      <alignment wrapText="1"/>
    </xf>
    <xf numFmtId="0" fontId="5" fillId="3" borderId="0" xfId="0" applyFont="1" applyFill="1"/>
    <xf numFmtId="165" fontId="5" fillId="2" borderId="3" xfId="0" applyNumberFormat="1" applyFont="1" applyFill="1" applyBorder="1"/>
    <xf numFmtId="0" fontId="6" fillId="3" borderId="0" xfId="0" applyFont="1" applyFill="1"/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18" xfId="0" applyFont="1" applyFill="1" applyBorder="1"/>
    <xf numFmtId="0" fontId="9" fillId="0" borderId="19" xfId="0" applyFont="1" applyFill="1" applyBorder="1"/>
    <xf numFmtId="0" fontId="1" fillId="3" borderId="19" xfId="0" applyFont="1" applyFill="1" applyBorder="1"/>
    <xf numFmtId="0" fontId="1" fillId="3" borderId="20" xfId="0" applyFont="1" applyFill="1" applyBorder="1"/>
    <xf numFmtId="165" fontId="10" fillId="0" borderId="21" xfId="0" applyNumberFormat="1" applyFont="1" applyFill="1" applyBorder="1"/>
    <xf numFmtId="165" fontId="10" fillId="4" borderId="22" xfId="0" applyNumberFormat="1" applyFont="1" applyFill="1" applyBorder="1"/>
    <xf numFmtId="0" fontId="10" fillId="0" borderId="23" xfId="0" applyFont="1" applyFill="1" applyBorder="1" applyAlignment="1">
      <alignment horizontal="center"/>
    </xf>
    <xf numFmtId="0" fontId="10" fillId="4" borderId="24" xfId="0" applyFont="1" applyFill="1" applyBorder="1" applyAlignment="1">
      <alignment horizontal="center"/>
    </xf>
    <xf numFmtId="165" fontId="1" fillId="3" borderId="23" xfId="0" applyNumberFormat="1" applyFont="1" applyFill="1" applyBorder="1"/>
    <xf numFmtId="165" fontId="1" fillId="3" borderId="24" xfId="0" applyNumberFormat="1" applyFont="1" applyFill="1" applyBorder="1"/>
    <xf numFmtId="165" fontId="0" fillId="2" borderId="23" xfId="0" applyNumberFormat="1" applyFill="1" applyBorder="1"/>
    <xf numFmtId="165" fontId="0" fillId="2" borderId="24" xfId="0" applyNumberFormat="1" applyFill="1" applyBorder="1"/>
    <xf numFmtId="165" fontId="10" fillId="0" borderId="23" xfId="0" applyNumberFormat="1" applyFont="1" applyFill="1" applyBorder="1"/>
    <xf numFmtId="165" fontId="10" fillId="4" borderId="24" xfId="0" applyNumberFormat="1" applyFont="1" applyFill="1" applyBorder="1"/>
    <xf numFmtId="165" fontId="1" fillId="3" borderId="25" xfId="0" applyNumberFormat="1" applyFont="1" applyFill="1" applyBorder="1"/>
    <xf numFmtId="165" fontId="1" fillId="3" borderId="26" xfId="0" applyNumberFormat="1" applyFont="1" applyFill="1" applyBorder="1"/>
    <xf numFmtId="0" fontId="1" fillId="3" borderId="0" xfId="0" applyFont="1" applyFill="1" applyAlignment="1">
      <alignment horizontal="center"/>
    </xf>
    <xf numFmtId="0" fontId="2" fillId="0" borderId="8" xfId="0" applyFont="1" applyBorder="1"/>
    <xf numFmtId="0" fontId="1" fillId="3" borderId="21" xfId="0" applyFont="1" applyFill="1" applyBorder="1"/>
    <xf numFmtId="165" fontId="1" fillId="3" borderId="22" xfId="0" applyNumberFormat="1" applyFont="1" applyFill="1" applyBorder="1"/>
    <xf numFmtId="0" fontId="2" fillId="0" borderId="23" xfId="0" applyFont="1" applyBorder="1"/>
    <xf numFmtId="0" fontId="0" fillId="0" borderId="24" xfId="0" applyBorder="1" applyAlignment="1">
      <alignment horizontal="center"/>
    </xf>
    <xf numFmtId="0" fontId="1" fillId="3" borderId="23" xfId="0" applyFont="1" applyFill="1" applyBorder="1"/>
    <xf numFmtId="2" fontId="1" fillId="3" borderId="24" xfId="0" applyNumberFormat="1" applyFont="1" applyFill="1" applyBorder="1"/>
    <xf numFmtId="0" fontId="0" fillId="0" borderId="23" xfId="0" applyBorder="1"/>
    <xf numFmtId="0" fontId="1" fillId="2" borderId="23" xfId="0" applyFont="1" applyFill="1" applyBorder="1"/>
    <xf numFmtId="165" fontId="1" fillId="2" borderId="24" xfId="0" applyNumberFormat="1" applyFont="1" applyFill="1" applyBorder="1"/>
    <xf numFmtId="165" fontId="0" fillId="0" borderId="24" xfId="0" applyNumberFormat="1" applyBorder="1"/>
    <xf numFmtId="0" fontId="2" fillId="4" borderId="25" xfId="0" applyFont="1" applyFill="1" applyBorder="1"/>
    <xf numFmtId="0" fontId="1" fillId="2" borderId="19" xfId="0" applyFont="1" applyFill="1" applyBorder="1"/>
    <xf numFmtId="165" fontId="2" fillId="4" borderId="26" xfId="0" applyNumberFormat="1" applyFont="1" applyFill="1" applyBorder="1"/>
    <xf numFmtId="0" fontId="1" fillId="2" borderId="0" xfId="0" applyFont="1" applyFill="1" applyAlignment="1">
      <alignment wrapText="1"/>
    </xf>
    <xf numFmtId="0" fontId="12" fillId="3" borderId="0" xfId="0" applyFont="1" applyFill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0" fillId="0" borderId="30" xfId="0" applyBorder="1"/>
    <xf numFmtId="0" fontId="0" fillId="0" borderId="0" xfId="0" applyBorder="1"/>
    <xf numFmtId="165" fontId="0" fillId="0" borderId="0" xfId="0" applyNumberFormat="1" applyFill="1" applyBorder="1"/>
    <xf numFmtId="0" fontId="0" fillId="0" borderId="31" xfId="0" applyFill="1" applyBorder="1"/>
    <xf numFmtId="0" fontId="0" fillId="0" borderId="0" xfId="0" applyFill="1" applyBorder="1"/>
    <xf numFmtId="0" fontId="0" fillId="0" borderId="32" xfId="0" applyBorder="1"/>
    <xf numFmtId="0" fontId="0" fillId="0" borderId="33" xfId="0" applyFill="1" applyBorder="1"/>
    <xf numFmtId="0" fontId="0" fillId="0" borderId="34" xfId="0" applyFill="1" applyBorder="1"/>
    <xf numFmtId="0" fontId="2" fillId="0" borderId="0" xfId="0" applyFont="1" applyBorder="1"/>
    <xf numFmtId="0" fontId="0" fillId="0" borderId="0" xfId="0" applyBorder="1" applyAlignment="1"/>
    <xf numFmtId="0" fontId="0" fillId="0" borderId="30" xfId="0" applyFill="1" applyBorder="1"/>
    <xf numFmtId="0" fontId="0" fillId="0" borderId="32" xfId="0" applyFill="1" applyBorder="1"/>
    <xf numFmtId="0" fontId="0" fillId="0" borderId="33" xfId="0" applyBorder="1"/>
    <xf numFmtId="0" fontId="0" fillId="4" borderId="3" xfId="0" applyFill="1" applyBorder="1"/>
    <xf numFmtId="165" fontId="0" fillId="4" borderId="3" xfId="0" applyNumberFormat="1" applyFill="1" applyBorder="1"/>
    <xf numFmtId="3" fontId="0" fillId="4" borderId="3" xfId="0" applyNumberFormat="1" applyFill="1" applyBorder="1"/>
    <xf numFmtId="165" fontId="0" fillId="5" borderId="3" xfId="0" applyNumberFormat="1" applyFill="1" applyBorder="1"/>
    <xf numFmtId="9" fontId="0" fillId="0" borderId="3" xfId="1" applyFont="1" applyBorder="1"/>
    <xf numFmtId="0" fontId="0" fillId="0" borderId="8" xfId="0" applyBorder="1"/>
    <xf numFmtId="0" fontId="0" fillId="0" borderId="35" xfId="0" applyBorder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64" fontId="0" fillId="0" borderId="37" xfId="0" applyNumberFormat="1" applyFill="1" applyBorder="1"/>
    <xf numFmtId="164" fontId="0" fillId="0" borderId="12" xfId="0" applyNumberFormat="1" applyBorder="1"/>
    <xf numFmtId="164" fontId="1" fillId="3" borderId="37" xfId="0" applyNumberFormat="1" applyFont="1" applyFill="1" applyBorder="1"/>
    <xf numFmtId="164" fontId="0" fillId="4" borderId="0" xfId="0" applyNumberFormat="1" applyFill="1"/>
    <xf numFmtId="164" fontId="0" fillId="0" borderId="0" xfId="0" applyNumberFormat="1" applyFill="1"/>
    <xf numFmtId="0" fontId="0" fillId="3" borderId="0" xfId="0" applyFill="1"/>
    <xf numFmtId="0" fontId="1" fillId="3" borderId="1" xfId="0" applyFont="1" applyFill="1" applyBorder="1"/>
    <xf numFmtId="165" fontId="1" fillId="3" borderId="1" xfId="0" applyNumberFormat="1" applyFont="1" applyFill="1" applyBorder="1" applyAlignment="1">
      <alignment horizontal="center"/>
    </xf>
    <xf numFmtId="165" fontId="9" fillId="4" borderId="6" xfId="0" applyNumberFormat="1" applyFont="1" applyFill="1" applyBorder="1"/>
    <xf numFmtId="0" fontId="1" fillId="3" borderId="30" xfId="0" applyFont="1" applyFill="1" applyBorder="1"/>
    <xf numFmtId="0" fontId="14" fillId="0" borderId="28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35" xfId="0" applyFill="1" applyBorder="1"/>
    <xf numFmtId="0" fontId="0" fillId="0" borderId="36" xfId="0" applyFill="1" applyBorder="1"/>
    <xf numFmtId="165" fontId="10" fillId="0" borderId="3" xfId="0" applyNumberFormat="1" applyFont="1" applyFill="1" applyBorder="1"/>
    <xf numFmtId="3" fontId="10" fillId="0" borderId="3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969696"/>
      <color rgb="FF0049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19050</xdr:rowOff>
    </xdr:from>
    <xdr:to>
      <xdr:col>3</xdr:col>
      <xdr:colOff>714375</xdr:colOff>
      <xdr:row>15</xdr:row>
      <xdr:rowOff>152400</xdr:rowOff>
    </xdr:to>
    <xdr:sp macro="" textlink="">
      <xdr:nvSpPr>
        <xdr:cNvPr id="2" name="Pfeil: nach unten 1">
          <a:extLst>
            <a:ext uri="{FF2B5EF4-FFF2-40B4-BE49-F238E27FC236}">
              <a16:creationId xmlns:a16="http://schemas.microsoft.com/office/drawing/2014/main" id="{02CE7348-71A4-4381-B275-F82B0A630598}"/>
            </a:ext>
          </a:extLst>
        </xdr:cNvPr>
        <xdr:cNvSpPr/>
      </xdr:nvSpPr>
      <xdr:spPr>
        <a:xfrm>
          <a:off x="6543675" y="1390650"/>
          <a:ext cx="342900" cy="2847975"/>
        </a:xfrm>
        <a:prstGeom prst="downArrow">
          <a:avLst/>
        </a:prstGeom>
        <a:solidFill>
          <a:srgbClr val="00496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6</xdr:col>
      <xdr:colOff>219075</xdr:colOff>
      <xdr:row>6</xdr:row>
      <xdr:rowOff>9525</xdr:rowOff>
    </xdr:from>
    <xdr:to>
      <xdr:col>6</xdr:col>
      <xdr:colOff>561975</xdr:colOff>
      <xdr:row>15</xdr:row>
      <xdr:rowOff>142875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337D024A-2408-4039-89BA-A493C56AAB8D}"/>
            </a:ext>
          </a:extLst>
        </xdr:cNvPr>
        <xdr:cNvSpPr/>
      </xdr:nvSpPr>
      <xdr:spPr>
        <a:xfrm rot="10800000">
          <a:off x="10820400" y="1381125"/>
          <a:ext cx="342900" cy="2847975"/>
        </a:xfrm>
        <a:prstGeom prst="downArrow">
          <a:avLst/>
        </a:prstGeom>
        <a:solidFill>
          <a:srgbClr val="96969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workbookViewId="0">
      <selection activeCell="A53" sqref="A53"/>
    </sheetView>
  </sheetViews>
  <sheetFormatPr baseColWidth="10" defaultRowHeight="15" x14ac:dyDescent="0.25"/>
  <cols>
    <col min="1" max="1" width="47.28515625" bestFit="1" customWidth="1"/>
    <col min="2" max="3" width="24.5703125" customWidth="1"/>
    <col min="4" max="4" width="43.7109375" bestFit="1" customWidth="1"/>
    <col min="5" max="5" width="13.5703125" customWidth="1"/>
    <col min="6" max="6" width="52.140625" bestFit="1" customWidth="1"/>
    <col min="7" max="8" width="27.42578125" customWidth="1"/>
  </cols>
  <sheetData>
    <row r="1" spans="1:8" ht="25.5" x14ac:dyDescent="0.35">
      <c r="A1" s="139" t="s">
        <v>0</v>
      </c>
      <c r="B1" s="139"/>
      <c r="C1" s="139"/>
      <c r="D1" s="139"/>
      <c r="E1" s="139"/>
      <c r="F1" s="139"/>
      <c r="G1" s="139"/>
      <c r="H1" s="139"/>
    </row>
    <row r="2" spans="1:8" x14ac:dyDescent="0.25">
      <c r="A2" s="140" t="s">
        <v>1</v>
      </c>
      <c r="B2" s="140"/>
      <c r="C2" s="140"/>
      <c r="D2" s="140"/>
      <c r="E2" s="140"/>
      <c r="F2" s="140"/>
      <c r="G2" s="140"/>
      <c r="H2" s="140"/>
    </row>
    <row r="3" spans="1:8" x14ac:dyDescent="0.25">
      <c r="A3" s="7"/>
      <c r="B3" s="7"/>
      <c r="C3" s="7"/>
      <c r="D3" s="7"/>
    </row>
    <row r="4" spans="1:8" ht="20.25" x14ac:dyDescent="0.3">
      <c r="A4" s="19" t="s">
        <v>17</v>
      </c>
      <c r="B4" s="7"/>
      <c r="C4" s="7"/>
      <c r="D4" s="7"/>
    </row>
    <row r="5" spans="1:8" x14ac:dyDescent="0.25">
      <c r="D5" s="6"/>
    </row>
    <row r="6" spans="1:8" ht="15.75" thickBot="1" x14ac:dyDescent="0.3">
      <c r="B6" s="137" t="s">
        <v>50</v>
      </c>
      <c r="C6" s="138"/>
      <c r="D6" s="22"/>
    </row>
    <row r="7" spans="1:8" ht="15.75" thickBot="1" x14ac:dyDescent="0.3">
      <c r="B7" s="39" t="s">
        <v>48</v>
      </c>
      <c r="C7" s="38" t="s">
        <v>49</v>
      </c>
      <c r="F7" s="50" t="s">
        <v>108</v>
      </c>
    </row>
    <row r="8" spans="1:8" x14ac:dyDescent="0.25">
      <c r="A8" s="25" t="s">
        <v>18</v>
      </c>
      <c r="B8" s="129">
        <v>18750</v>
      </c>
      <c r="C8" s="129"/>
    </row>
    <row r="9" spans="1:8" x14ac:dyDescent="0.25">
      <c r="A9" s="1" t="s">
        <v>20</v>
      </c>
      <c r="B9" s="30">
        <f>B8/120*20</f>
        <v>3125</v>
      </c>
      <c r="C9" s="30">
        <f>C8/120*20</f>
        <v>0</v>
      </c>
      <c r="D9" t="s">
        <v>197</v>
      </c>
      <c r="F9" s="120" t="s">
        <v>190</v>
      </c>
    </row>
    <row r="10" spans="1:8" x14ac:dyDescent="0.25">
      <c r="A10" s="25" t="s">
        <v>19</v>
      </c>
      <c r="B10" s="31">
        <f>B8-B9</f>
        <v>15625</v>
      </c>
      <c r="C10" s="31">
        <f>C8-C9</f>
        <v>0</v>
      </c>
    </row>
    <row r="11" spans="1:8" x14ac:dyDescent="0.25">
      <c r="A11" s="1" t="s">
        <v>51</v>
      </c>
      <c r="B11" s="41">
        <v>1500</v>
      </c>
      <c r="C11" s="41"/>
      <c r="D11" t="s">
        <v>187</v>
      </c>
    </row>
    <row r="12" spans="1:8" x14ac:dyDescent="0.25">
      <c r="A12" s="25" t="s">
        <v>21</v>
      </c>
      <c r="B12" s="32">
        <f>B10-B11</f>
        <v>14125</v>
      </c>
      <c r="C12" s="32">
        <f>C10-C11</f>
        <v>0</v>
      </c>
    </row>
    <row r="13" spans="1:8" ht="3.75" customHeight="1" x14ac:dyDescent="0.25">
      <c r="A13" s="26"/>
      <c r="B13" s="3"/>
      <c r="C13" s="3"/>
      <c r="D13" s="126"/>
      <c r="E13" s="126"/>
      <c r="F13" s="126"/>
      <c r="G13" s="126"/>
      <c r="H13" s="126"/>
    </row>
    <row r="14" spans="1:8" x14ac:dyDescent="0.25">
      <c r="A14" s="27" t="s">
        <v>22</v>
      </c>
      <c r="B14" s="33"/>
      <c r="C14" s="33"/>
      <c r="F14" s="127" t="s">
        <v>56</v>
      </c>
      <c r="G14" s="128" t="s">
        <v>97</v>
      </c>
      <c r="H14" s="128" t="s">
        <v>98</v>
      </c>
    </row>
    <row r="15" spans="1:8" x14ac:dyDescent="0.25">
      <c r="A15" s="1" t="s">
        <v>23</v>
      </c>
      <c r="B15" s="41">
        <f>2560*2</f>
        <v>5120</v>
      </c>
      <c r="C15" s="41"/>
      <c r="D15" t="s">
        <v>189</v>
      </c>
      <c r="F15" s="4" t="s">
        <v>24</v>
      </c>
      <c r="G15" s="4"/>
      <c r="H15" s="4"/>
    </row>
    <row r="16" spans="1:8" x14ac:dyDescent="0.25">
      <c r="A16" s="1" t="s">
        <v>24</v>
      </c>
      <c r="B16" s="3">
        <f>G21</f>
        <v>800</v>
      </c>
      <c r="C16" s="3">
        <f>H21</f>
        <v>0</v>
      </c>
      <c r="F16" t="s">
        <v>192</v>
      </c>
      <c r="G16" s="45">
        <v>400</v>
      </c>
      <c r="H16" s="45"/>
    </row>
    <row r="17" spans="1:8" x14ac:dyDescent="0.25">
      <c r="A17" s="1" t="s">
        <v>25</v>
      </c>
      <c r="B17" s="3">
        <f>G30</f>
        <v>1530</v>
      </c>
      <c r="C17" s="3">
        <f>H30</f>
        <v>0</v>
      </c>
      <c r="F17" t="s">
        <v>57</v>
      </c>
      <c r="G17" s="45">
        <v>100</v>
      </c>
      <c r="H17" s="45"/>
    </row>
    <row r="18" spans="1:8" x14ac:dyDescent="0.25">
      <c r="A18" s="1" t="s">
        <v>26</v>
      </c>
      <c r="B18" s="41">
        <v>500</v>
      </c>
      <c r="C18" s="41"/>
      <c r="F18" t="s">
        <v>58</v>
      </c>
      <c r="G18" s="45">
        <v>200</v>
      </c>
      <c r="H18" s="45"/>
    </row>
    <row r="19" spans="1:8" x14ac:dyDescent="0.25">
      <c r="A19" s="1" t="s">
        <v>27</v>
      </c>
      <c r="B19" s="3">
        <f>G38</f>
        <v>120</v>
      </c>
      <c r="C19" s="3">
        <f>H38</f>
        <v>0</v>
      </c>
      <c r="F19" t="s">
        <v>59</v>
      </c>
      <c r="G19" s="45">
        <v>50</v>
      </c>
      <c r="H19" s="45"/>
    </row>
    <row r="20" spans="1:8" x14ac:dyDescent="0.25">
      <c r="A20" s="1" t="s">
        <v>28</v>
      </c>
      <c r="B20" s="3">
        <f>G52</f>
        <v>560</v>
      </c>
      <c r="C20" s="3">
        <f>H52</f>
        <v>0</v>
      </c>
      <c r="F20" t="s">
        <v>47</v>
      </c>
      <c r="G20" s="45">
        <v>50</v>
      </c>
      <c r="H20" s="45"/>
    </row>
    <row r="21" spans="1:8" x14ac:dyDescent="0.25">
      <c r="A21" s="1" t="s">
        <v>85</v>
      </c>
      <c r="B21" s="3">
        <f>G58</f>
        <v>85</v>
      </c>
      <c r="C21" s="3">
        <f>H58</f>
        <v>0</v>
      </c>
      <c r="F21" t="s">
        <v>99</v>
      </c>
      <c r="G21" s="46">
        <f>SUM(G16:G20)</f>
        <v>800</v>
      </c>
      <c r="H21" s="46">
        <f>SUM(H16:H20)</f>
        <v>0</v>
      </c>
    </row>
    <row r="22" spans="1:8" x14ac:dyDescent="0.25">
      <c r="A22" s="1" t="s">
        <v>29</v>
      </c>
      <c r="B22" s="3">
        <f>G65</f>
        <v>0</v>
      </c>
      <c r="C22" s="3">
        <f>H65</f>
        <v>0</v>
      </c>
      <c r="F22" s="4" t="s">
        <v>60</v>
      </c>
      <c r="G22" s="47"/>
      <c r="H22" s="47"/>
    </row>
    <row r="23" spans="1:8" x14ac:dyDescent="0.25">
      <c r="A23" s="1" t="s">
        <v>30</v>
      </c>
      <c r="B23" s="41">
        <v>100</v>
      </c>
      <c r="C23" s="41"/>
      <c r="F23" t="s">
        <v>61</v>
      </c>
      <c r="G23" s="45">
        <v>0</v>
      </c>
      <c r="H23" s="45"/>
    </row>
    <row r="24" spans="1:8" x14ac:dyDescent="0.25">
      <c r="A24" s="1" t="s">
        <v>31</v>
      </c>
      <c r="B24" s="41">
        <v>50</v>
      </c>
      <c r="C24" s="41"/>
      <c r="F24" t="s">
        <v>62</v>
      </c>
      <c r="G24" s="45">
        <v>120</v>
      </c>
      <c r="H24" s="45"/>
    </row>
    <row r="25" spans="1:8" x14ac:dyDescent="0.25">
      <c r="A25" s="1" t="s">
        <v>32</v>
      </c>
      <c r="B25" s="3">
        <f>G69</f>
        <v>600</v>
      </c>
      <c r="C25" s="3">
        <f>H69</f>
        <v>0</v>
      </c>
      <c r="F25" t="s">
        <v>63</v>
      </c>
      <c r="G25" s="45">
        <v>60</v>
      </c>
      <c r="H25" s="45"/>
    </row>
    <row r="26" spans="1:8" x14ac:dyDescent="0.25">
      <c r="A26" s="1" t="s">
        <v>33</v>
      </c>
      <c r="B26" s="41">
        <v>200</v>
      </c>
      <c r="C26" s="41"/>
      <c r="F26" t="s">
        <v>64</v>
      </c>
      <c r="G26" s="45">
        <v>100</v>
      </c>
      <c r="H26" s="45"/>
    </row>
    <row r="27" spans="1:8" x14ac:dyDescent="0.25">
      <c r="A27" s="1" t="s">
        <v>34</v>
      </c>
      <c r="B27" s="41">
        <v>40</v>
      </c>
      <c r="C27" s="41"/>
      <c r="F27" t="s">
        <v>65</v>
      </c>
      <c r="G27" s="45">
        <v>200</v>
      </c>
      <c r="H27" s="45"/>
    </row>
    <row r="28" spans="1:8" x14ac:dyDescent="0.25">
      <c r="A28" s="1" t="s">
        <v>35</v>
      </c>
      <c r="B28" s="42">
        <f>G78</f>
        <v>50</v>
      </c>
      <c r="C28" s="42">
        <f>H78</f>
        <v>0</v>
      </c>
      <c r="F28" t="s">
        <v>66</v>
      </c>
      <c r="G28" s="45">
        <v>1000</v>
      </c>
      <c r="H28" s="45"/>
    </row>
    <row r="29" spans="1:8" x14ac:dyDescent="0.25">
      <c r="A29" s="1" t="s">
        <v>36</v>
      </c>
      <c r="B29" s="41">
        <v>0</v>
      </c>
      <c r="C29" s="41"/>
      <c r="F29" t="s">
        <v>47</v>
      </c>
      <c r="G29" s="45">
        <v>50</v>
      </c>
      <c r="H29" s="45"/>
    </row>
    <row r="30" spans="1:8" x14ac:dyDescent="0.25">
      <c r="A30" s="1" t="s">
        <v>37</v>
      </c>
      <c r="B30" s="41">
        <v>0</v>
      </c>
      <c r="C30" s="41"/>
      <c r="F30" t="s">
        <v>99</v>
      </c>
      <c r="G30" s="46">
        <f>SUM(G23:G29)</f>
        <v>1530</v>
      </c>
      <c r="H30" s="46">
        <f>SUM(H23:H29)</f>
        <v>0</v>
      </c>
    </row>
    <row r="31" spans="1:8" x14ac:dyDescent="0.25">
      <c r="A31" s="1" t="s">
        <v>38</v>
      </c>
      <c r="B31" s="3">
        <f>C31/12</f>
        <v>1.5833333333333333</v>
      </c>
      <c r="C31" s="3">
        <f>Investitionsplan!D33</f>
        <v>19</v>
      </c>
      <c r="F31" s="4" t="s">
        <v>67</v>
      </c>
      <c r="G31" s="47"/>
      <c r="H31" s="47"/>
    </row>
    <row r="32" spans="1:8" x14ac:dyDescent="0.25">
      <c r="A32" s="1" t="s">
        <v>100</v>
      </c>
      <c r="B32" s="41">
        <v>350</v>
      </c>
      <c r="C32" s="41"/>
      <c r="D32" t="s">
        <v>191</v>
      </c>
      <c r="F32" t="s">
        <v>68</v>
      </c>
      <c r="G32" s="45">
        <v>10</v>
      </c>
      <c r="H32" s="45"/>
    </row>
    <row r="33" spans="1:8" x14ac:dyDescent="0.25">
      <c r="A33" s="1" t="s">
        <v>47</v>
      </c>
      <c r="B33" s="41">
        <v>0</v>
      </c>
      <c r="C33" s="41"/>
      <c r="F33" t="s">
        <v>69</v>
      </c>
      <c r="G33" s="45">
        <v>10</v>
      </c>
      <c r="H33" s="45"/>
    </row>
    <row r="34" spans="1:8" x14ac:dyDescent="0.25">
      <c r="A34" s="27" t="s">
        <v>39</v>
      </c>
      <c r="B34" s="34">
        <f>SUM(B15:B33)</f>
        <v>10106.583333333334</v>
      </c>
      <c r="C34" s="34">
        <f>SUM(C15:C33)</f>
        <v>19</v>
      </c>
      <c r="F34" t="s">
        <v>70</v>
      </c>
      <c r="G34" s="45">
        <v>50</v>
      </c>
      <c r="H34" s="45"/>
    </row>
    <row r="35" spans="1:8" x14ac:dyDescent="0.25">
      <c r="A35" s="25" t="s">
        <v>40</v>
      </c>
      <c r="B35" s="32">
        <f>B12-B34</f>
        <v>4018.4166666666661</v>
      </c>
      <c r="C35" s="32">
        <f>C12-C34</f>
        <v>-19</v>
      </c>
      <c r="F35" t="s">
        <v>71</v>
      </c>
      <c r="G35" s="45">
        <v>0</v>
      </c>
      <c r="H35" s="45"/>
    </row>
    <row r="36" spans="1:8" x14ac:dyDescent="0.25">
      <c r="A36" s="1" t="s">
        <v>41</v>
      </c>
      <c r="B36" s="3" t="s">
        <v>52</v>
      </c>
      <c r="C36" s="3"/>
      <c r="F36" t="s">
        <v>72</v>
      </c>
      <c r="G36" s="45">
        <v>50</v>
      </c>
      <c r="H36" s="45"/>
    </row>
    <row r="37" spans="1:8" ht="15.75" thickBot="1" x14ac:dyDescent="0.3">
      <c r="A37" s="2" t="s">
        <v>42</v>
      </c>
      <c r="B37" s="43">
        <v>1100</v>
      </c>
      <c r="C37" s="43"/>
      <c r="F37" t="s">
        <v>47</v>
      </c>
      <c r="G37" s="45">
        <v>0</v>
      </c>
      <c r="H37" s="45"/>
    </row>
    <row r="38" spans="1:8" ht="15.75" thickBot="1" x14ac:dyDescent="0.3">
      <c r="A38" s="28" t="s">
        <v>43</v>
      </c>
      <c r="B38" s="35">
        <f>B35-B37</f>
        <v>2918.4166666666661</v>
      </c>
      <c r="C38" s="35">
        <f>C35-C37</f>
        <v>-19</v>
      </c>
      <c r="F38" t="s">
        <v>99</v>
      </c>
      <c r="G38" s="46">
        <f>SUM(G32:G37)</f>
        <v>120</v>
      </c>
      <c r="H38" s="46">
        <f>SUM(H32:H37)</f>
        <v>0</v>
      </c>
    </row>
    <row r="39" spans="1:8" x14ac:dyDescent="0.25">
      <c r="A39" s="5" t="s">
        <v>53</v>
      </c>
      <c r="B39" s="44">
        <v>900</v>
      </c>
      <c r="C39" s="44"/>
      <c r="F39" s="4" t="s">
        <v>73</v>
      </c>
      <c r="G39" s="47"/>
      <c r="H39" s="47"/>
    </row>
    <row r="40" spans="1:8" x14ac:dyDescent="0.25">
      <c r="A40" s="27" t="s">
        <v>44</v>
      </c>
      <c r="B40" s="34">
        <f>B38-B39</f>
        <v>2018.4166666666661</v>
      </c>
      <c r="C40" s="34">
        <f>C38-C39</f>
        <v>-19</v>
      </c>
      <c r="F40" t="s">
        <v>74</v>
      </c>
      <c r="G40" s="45">
        <v>300</v>
      </c>
      <c r="H40" s="45"/>
    </row>
    <row r="41" spans="1:8" x14ac:dyDescent="0.25">
      <c r="F41" t="s">
        <v>75</v>
      </c>
      <c r="G41" s="45">
        <v>20</v>
      </c>
      <c r="H41" s="45"/>
    </row>
    <row r="42" spans="1:8" x14ac:dyDescent="0.25">
      <c r="F42" t="s">
        <v>76</v>
      </c>
      <c r="G42" s="45">
        <v>40</v>
      </c>
      <c r="H42" s="45"/>
    </row>
    <row r="43" spans="1:8" x14ac:dyDescent="0.25">
      <c r="F43" t="s">
        <v>77</v>
      </c>
      <c r="G43" s="45">
        <v>0</v>
      </c>
      <c r="H43" s="45"/>
    </row>
    <row r="44" spans="1:8" x14ac:dyDescent="0.25">
      <c r="A44" s="4" t="s">
        <v>109</v>
      </c>
      <c r="B44" s="4"/>
      <c r="C44" s="4"/>
      <c r="F44" t="s">
        <v>78</v>
      </c>
      <c r="G44" s="45">
        <v>20</v>
      </c>
      <c r="H44" s="45"/>
    </row>
    <row r="45" spans="1:8" x14ac:dyDescent="0.25">
      <c r="A45" s="1" t="s">
        <v>45</v>
      </c>
      <c r="B45" s="41">
        <v>700</v>
      </c>
      <c r="C45" s="41"/>
      <c r="F45" t="s">
        <v>79</v>
      </c>
      <c r="G45" s="45">
        <v>140</v>
      </c>
      <c r="H45" s="45"/>
    </row>
    <row r="46" spans="1:8" x14ac:dyDescent="0.25">
      <c r="A46" s="1" t="s">
        <v>46</v>
      </c>
      <c r="B46" s="41">
        <v>500</v>
      </c>
      <c r="C46" s="41"/>
      <c r="F46" t="s">
        <v>80</v>
      </c>
      <c r="G46" s="45">
        <v>0</v>
      </c>
      <c r="H46" s="45"/>
    </row>
    <row r="47" spans="1:8" ht="15.75" thickBot="1" x14ac:dyDescent="0.3">
      <c r="A47" s="2" t="s">
        <v>47</v>
      </c>
      <c r="B47" s="43">
        <v>0</v>
      </c>
      <c r="C47" s="43"/>
      <c r="F47" t="s">
        <v>81</v>
      </c>
      <c r="G47" s="45">
        <v>20</v>
      </c>
      <c r="H47" s="45"/>
    </row>
    <row r="48" spans="1:8" ht="15.75" thickBot="1" x14ac:dyDescent="0.3">
      <c r="A48" s="29" t="s">
        <v>54</v>
      </c>
      <c r="B48" s="36">
        <f>B40-B45-B46-B47</f>
        <v>818.41666666666606</v>
      </c>
      <c r="C48" s="37">
        <f>C40-C45-C46-C47</f>
        <v>-19</v>
      </c>
      <c r="F48" t="s">
        <v>82</v>
      </c>
      <c r="G48" s="45">
        <v>0</v>
      </c>
      <c r="H48" s="45"/>
    </row>
    <row r="49" spans="1:8" x14ac:dyDescent="0.25">
      <c r="F49" t="s">
        <v>83</v>
      </c>
      <c r="G49" s="45">
        <v>0</v>
      </c>
      <c r="H49" s="45"/>
    </row>
    <row r="50" spans="1:8" x14ac:dyDescent="0.25">
      <c r="F50" t="s">
        <v>84</v>
      </c>
      <c r="G50" s="45">
        <v>0</v>
      </c>
      <c r="H50" s="45"/>
    </row>
    <row r="51" spans="1:8" x14ac:dyDescent="0.25">
      <c r="A51" t="s">
        <v>188</v>
      </c>
      <c r="F51" t="s">
        <v>47</v>
      </c>
      <c r="G51" s="45">
        <v>20</v>
      </c>
      <c r="H51" s="45"/>
    </row>
    <row r="52" spans="1:8" x14ac:dyDescent="0.25">
      <c r="A52" t="s">
        <v>198</v>
      </c>
      <c r="F52" t="s">
        <v>99</v>
      </c>
      <c r="G52" s="46">
        <f>SUM(G40:G51)</f>
        <v>560</v>
      </c>
      <c r="H52" s="46">
        <f>SUM(H40:H51)</f>
        <v>0</v>
      </c>
    </row>
    <row r="53" spans="1:8" x14ac:dyDescent="0.25">
      <c r="F53" s="4" t="s">
        <v>85</v>
      </c>
      <c r="G53" s="47"/>
      <c r="H53" s="47"/>
    </row>
    <row r="54" spans="1:8" x14ac:dyDescent="0.25">
      <c r="F54" t="s">
        <v>86</v>
      </c>
      <c r="G54" s="45">
        <v>20</v>
      </c>
      <c r="H54" s="45"/>
    </row>
    <row r="55" spans="1:8" x14ac:dyDescent="0.25">
      <c r="F55" t="s">
        <v>87</v>
      </c>
      <c r="G55" s="45">
        <v>0</v>
      </c>
      <c r="H55" s="45"/>
    </row>
    <row r="56" spans="1:8" x14ac:dyDescent="0.25">
      <c r="F56" t="s">
        <v>88</v>
      </c>
      <c r="G56" s="45">
        <v>25</v>
      </c>
      <c r="H56" s="45"/>
    </row>
    <row r="57" spans="1:8" x14ac:dyDescent="0.25">
      <c r="F57" t="s">
        <v>89</v>
      </c>
      <c r="G57" s="45">
        <v>40</v>
      </c>
      <c r="H57" s="45"/>
    </row>
    <row r="58" spans="1:8" x14ac:dyDescent="0.25">
      <c r="F58" t="s">
        <v>99</v>
      </c>
      <c r="G58" s="46">
        <f>SUM(G54:G57)</f>
        <v>85</v>
      </c>
      <c r="H58" s="46">
        <f>SUM(H54:H57)</f>
        <v>0</v>
      </c>
    </row>
    <row r="59" spans="1:8" x14ac:dyDescent="0.25">
      <c r="F59" s="4" t="s">
        <v>29</v>
      </c>
      <c r="G59" s="47"/>
      <c r="H59" s="47"/>
    </row>
    <row r="60" spans="1:8" x14ac:dyDescent="0.25">
      <c r="F60" t="s">
        <v>90</v>
      </c>
      <c r="G60" s="45">
        <v>0</v>
      </c>
      <c r="H60" s="45"/>
    </row>
    <row r="61" spans="1:8" x14ac:dyDescent="0.25">
      <c r="F61" t="s">
        <v>91</v>
      </c>
      <c r="G61" s="45">
        <v>0</v>
      </c>
      <c r="H61" s="45"/>
    </row>
    <row r="62" spans="1:8" x14ac:dyDescent="0.25">
      <c r="F62" t="s">
        <v>92</v>
      </c>
      <c r="G62" s="45">
        <v>0</v>
      </c>
      <c r="H62" s="45"/>
    </row>
    <row r="63" spans="1:8" x14ac:dyDescent="0.25">
      <c r="F63" t="s">
        <v>93</v>
      </c>
      <c r="G63" s="45">
        <v>0</v>
      </c>
      <c r="H63" s="45"/>
    </row>
    <row r="64" spans="1:8" x14ac:dyDescent="0.25">
      <c r="F64" t="s">
        <v>94</v>
      </c>
      <c r="G64" s="45">
        <v>0</v>
      </c>
      <c r="H64" s="45"/>
    </row>
    <row r="65" spans="6:8" x14ac:dyDescent="0.25">
      <c r="F65" t="s">
        <v>99</v>
      </c>
      <c r="G65" s="46">
        <f>SUM(G60:G64)</f>
        <v>0</v>
      </c>
      <c r="H65" s="46">
        <f>SUM(H60:H64)</f>
        <v>0</v>
      </c>
    </row>
    <row r="66" spans="6:8" x14ac:dyDescent="0.25">
      <c r="F66" s="4" t="s">
        <v>32</v>
      </c>
      <c r="G66" s="47"/>
      <c r="H66" s="47"/>
    </row>
    <row r="67" spans="6:8" x14ac:dyDescent="0.25">
      <c r="F67" t="s">
        <v>95</v>
      </c>
      <c r="G67" s="45">
        <v>400</v>
      </c>
      <c r="H67" s="45"/>
    </row>
    <row r="68" spans="6:8" x14ac:dyDescent="0.25">
      <c r="F68" t="s">
        <v>96</v>
      </c>
      <c r="G68" s="45">
        <v>200</v>
      </c>
      <c r="H68" s="45"/>
    </row>
    <row r="69" spans="6:8" x14ac:dyDescent="0.25">
      <c r="F69" t="s">
        <v>99</v>
      </c>
      <c r="G69" s="46">
        <f>SUM(G67:G68)</f>
        <v>600</v>
      </c>
      <c r="H69" s="46">
        <f>SUM(H67:H68)</f>
        <v>0</v>
      </c>
    </row>
    <row r="70" spans="6:8" x14ac:dyDescent="0.25">
      <c r="F70" s="4" t="s">
        <v>101</v>
      </c>
      <c r="G70" s="47"/>
      <c r="H70" s="47"/>
    </row>
    <row r="71" spans="6:8" x14ac:dyDescent="0.25">
      <c r="F71" t="s">
        <v>102</v>
      </c>
      <c r="G71" s="45">
        <v>0</v>
      </c>
      <c r="H71" s="45"/>
    </row>
    <row r="72" spans="6:8" x14ac:dyDescent="0.25">
      <c r="F72" t="s">
        <v>103</v>
      </c>
      <c r="G72" s="45">
        <v>20</v>
      </c>
      <c r="H72" s="45"/>
    </row>
    <row r="73" spans="6:8" x14ac:dyDescent="0.25">
      <c r="F73" t="s">
        <v>104</v>
      </c>
      <c r="G73" s="45">
        <v>0</v>
      </c>
      <c r="H73" s="45"/>
    </row>
    <row r="74" spans="6:8" x14ac:dyDescent="0.25">
      <c r="F74" t="s">
        <v>105</v>
      </c>
      <c r="G74" s="45">
        <v>20</v>
      </c>
      <c r="H74" s="45"/>
    </row>
    <row r="75" spans="6:8" x14ac:dyDescent="0.25">
      <c r="F75" t="s">
        <v>106</v>
      </c>
      <c r="G75" s="45">
        <v>10</v>
      </c>
      <c r="H75" s="45"/>
    </row>
    <row r="76" spans="6:8" x14ac:dyDescent="0.25">
      <c r="F76" t="s">
        <v>107</v>
      </c>
      <c r="G76" s="45">
        <v>0</v>
      </c>
      <c r="H76" s="45"/>
    </row>
    <row r="77" spans="6:8" x14ac:dyDescent="0.25">
      <c r="F77" t="s">
        <v>47</v>
      </c>
      <c r="G77" s="45">
        <v>0</v>
      </c>
      <c r="H77" s="45"/>
    </row>
    <row r="78" spans="6:8" x14ac:dyDescent="0.25">
      <c r="F78" t="s">
        <v>99</v>
      </c>
      <c r="G78" s="46">
        <f>SUM(G71:G77)</f>
        <v>50</v>
      </c>
      <c r="H78" s="46">
        <f>SUM(H71:H77)</f>
        <v>0</v>
      </c>
    </row>
  </sheetData>
  <mergeCells count="3">
    <mergeCell ref="B6:C6"/>
    <mergeCell ref="A1:H1"/>
    <mergeCell ref="A2:H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F11" sqref="F11"/>
    </sheetView>
  </sheetViews>
  <sheetFormatPr baseColWidth="10" defaultRowHeight="15" x14ac:dyDescent="0.25"/>
  <cols>
    <col min="1" max="1" width="30.28515625" bestFit="1" customWidth="1"/>
    <col min="2" max="3" width="31.140625" customWidth="1"/>
    <col min="4" max="4" width="14.42578125" customWidth="1"/>
    <col min="5" max="5" width="29.85546875" customWidth="1"/>
    <col min="6" max="6" width="30.42578125" bestFit="1" customWidth="1"/>
  </cols>
  <sheetData>
    <row r="1" spans="1:7" ht="25.5" x14ac:dyDescent="0.35">
      <c r="A1" s="139" t="s">
        <v>0</v>
      </c>
      <c r="B1" s="139"/>
      <c r="C1" s="139"/>
      <c r="D1" s="139"/>
      <c r="E1" s="139"/>
      <c r="F1" s="139"/>
      <c r="G1" s="139"/>
    </row>
    <row r="2" spans="1:7" x14ac:dyDescent="0.25">
      <c r="A2" s="140" t="s">
        <v>1</v>
      </c>
      <c r="B2" s="140"/>
      <c r="C2" s="140"/>
      <c r="D2" s="140"/>
      <c r="E2" s="140"/>
      <c r="F2" s="140"/>
      <c r="G2" s="140"/>
    </row>
    <row r="3" spans="1:7" x14ac:dyDescent="0.25">
      <c r="A3" s="7"/>
    </row>
    <row r="4" spans="1:7" ht="21" thickBot="1" x14ac:dyDescent="0.35">
      <c r="A4" s="19" t="s">
        <v>110</v>
      </c>
    </row>
    <row r="5" spans="1:7" ht="15.75" thickBot="1" x14ac:dyDescent="0.3">
      <c r="F5" s="50" t="s">
        <v>108</v>
      </c>
    </row>
    <row r="6" spans="1:7" ht="15.75" thickBot="1" x14ac:dyDescent="0.3"/>
    <row r="7" spans="1:7" ht="15.75" thickBot="1" x14ac:dyDescent="0.3">
      <c r="A7" s="23" t="s">
        <v>125</v>
      </c>
      <c r="B7" s="60" t="s">
        <v>121</v>
      </c>
      <c r="C7" s="61" t="s">
        <v>112</v>
      </c>
      <c r="E7" s="4" t="s">
        <v>126</v>
      </c>
      <c r="F7" s="79" t="s">
        <v>127</v>
      </c>
    </row>
    <row r="8" spans="1:7" ht="24.75" customHeight="1" x14ac:dyDescent="0.25">
      <c r="A8" s="62" t="s">
        <v>119</v>
      </c>
      <c r="B8" s="66">
        <v>200000</v>
      </c>
      <c r="C8" s="67">
        <v>1</v>
      </c>
      <c r="E8" s="80" t="s">
        <v>124</v>
      </c>
      <c r="F8" s="81">
        <f>F10*F9</f>
        <v>42.933496889511957</v>
      </c>
    </row>
    <row r="9" spans="1:7" ht="24.75" customHeight="1" x14ac:dyDescent="0.25">
      <c r="A9" s="63" t="s">
        <v>111</v>
      </c>
      <c r="B9" s="68">
        <v>4500</v>
      </c>
      <c r="C9" s="69">
        <v>1</v>
      </c>
      <c r="E9" s="82" t="s">
        <v>111</v>
      </c>
      <c r="F9" s="83">
        <f>C9</f>
        <v>1</v>
      </c>
    </row>
    <row r="10" spans="1:7" ht="24.75" customHeight="1" x14ac:dyDescent="0.25">
      <c r="A10" s="64" t="s">
        <v>114</v>
      </c>
      <c r="B10" s="70">
        <f>B8/B9</f>
        <v>44.444444444444443</v>
      </c>
      <c r="C10" s="71">
        <f>C8/C9</f>
        <v>1</v>
      </c>
      <c r="E10" s="84" t="s">
        <v>114</v>
      </c>
      <c r="F10" s="85">
        <f>F12/(100+F11)*100</f>
        <v>42.933496889511957</v>
      </c>
    </row>
    <row r="11" spans="1:7" ht="24.75" customHeight="1" x14ac:dyDescent="0.25">
      <c r="A11" s="63" t="s">
        <v>113</v>
      </c>
      <c r="B11" s="68">
        <v>20</v>
      </c>
      <c r="C11" s="69">
        <v>1</v>
      </c>
      <c r="E11" s="86" t="s">
        <v>113</v>
      </c>
      <c r="F11" s="83">
        <f>C11</f>
        <v>1</v>
      </c>
    </row>
    <row r="12" spans="1:7" ht="24.75" customHeight="1" x14ac:dyDescent="0.25">
      <c r="A12" s="64" t="s">
        <v>115</v>
      </c>
      <c r="B12" s="70">
        <f>B10/100*B11+B10</f>
        <v>53.333333333333329</v>
      </c>
      <c r="C12" s="71">
        <f>C10/100*C11+C10</f>
        <v>1.01</v>
      </c>
      <c r="E12" s="84" t="s">
        <v>115</v>
      </c>
      <c r="F12" s="71">
        <f>F15-F14-F13</f>
        <v>43.362831858407077</v>
      </c>
    </row>
    <row r="13" spans="1:7" ht="24.75" customHeight="1" x14ac:dyDescent="0.25">
      <c r="A13" s="91" t="s">
        <v>116</v>
      </c>
      <c r="B13" s="72">
        <f>B12/100*13</f>
        <v>6.9333333333333336</v>
      </c>
      <c r="C13" s="73">
        <f>C12/100*13</f>
        <v>0.1313</v>
      </c>
      <c r="E13" s="87" t="s">
        <v>116</v>
      </c>
      <c r="F13" s="88">
        <f>(F15-F14)/113*13</f>
        <v>5.6371681415929205</v>
      </c>
    </row>
    <row r="14" spans="1:7" ht="24.75" customHeight="1" x14ac:dyDescent="0.25">
      <c r="A14" s="63" t="s">
        <v>117</v>
      </c>
      <c r="B14" s="74">
        <v>1</v>
      </c>
      <c r="C14" s="75">
        <v>1</v>
      </c>
      <c r="E14" s="82" t="s">
        <v>117</v>
      </c>
      <c r="F14" s="89">
        <f>C14</f>
        <v>1</v>
      </c>
    </row>
    <row r="15" spans="1:7" ht="24.75" customHeight="1" thickBot="1" x14ac:dyDescent="0.3">
      <c r="A15" s="65" t="s">
        <v>118</v>
      </c>
      <c r="B15" s="76">
        <f>SUM(B12:B14)</f>
        <v>61.266666666666666</v>
      </c>
      <c r="C15" s="77">
        <f>SUM(C12:C14)</f>
        <v>2.1413000000000002</v>
      </c>
      <c r="E15" s="90" t="s">
        <v>123</v>
      </c>
      <c r="F15" s="92">
        <v>50</v>
      </c>
    </row>
    <row r="16" spans="1:7" x14ac:dyDescent="0.25">
      <c r="B16" s="46"/>
      <c r="C16" s="78" t="s">
        <v>122</v>
      </c>
    </row>
    <row r="18" spans="1:6" ht="29.25" customHeight="1" x14ac:dyDescent="0.25">
      <c r="A18" s="93" t="s">
        <v>132</v>
      </c>
      <c r="B18" s="47">
        <f>B15*1.12</f>
        <v>68.61866666666667</v>
      </c>
      <c r="C18" s="47">
        <f>C15*1.12</f>
        <v>2.3982560000000004</v>
      </c>
    </row>
    <row r="19" spans="1:6" x14ac:dyDescent="0.25">
      <c r="B19" s="46"/>
      <c r="C19" s="46"/>
    </row>
    <row r="20" spans="1:6" x14ac:dyDescent="0.25">
      <c r="A20" t="s">
        <v>120</v>
      </c>
      <c r="B20" s="46"/>
      <c r="C20" s="46"/>
    </row>
    <row r="21" spans="1:6" x14ac:dyDescent="0.25">
      <c r="B21" s="46"/>
      <c r="C21" s="46"/>
    </row>
    <row r="22" spans="1:6" ht="20.25" customHeight="1" x14ac:dyDescent="0.3">
      <c r="A22" s="94" t="s">
        <v>128</v>
      </c>
      <c r="B22" s="48"/>
      <c r="C22" s="48"/>
      <c r="D22" s="24"/>
      <c r="E22" s="24"/>
      <c r="F22" s="24"/>
    </row>
    <row r="23" spans="1:6" x14ac:dyDescent="0.25">
      <c r="A23" s="40" t="s">
        <v>129</v>
      </c>
      <c r="B23" s="49"/>
      <c r="C23" s="49"/>
      <c r="D23" s="40"/>
      <c r="E23" s="40"/>
      <c r="F23" s="40"/>
    </row>
    <row r="24" spans="1:6" x14ac:dyDescent="0.25">
      <c r="A24" s="40" t="s">
        <v>130</v>
      </c>
      <c r="B24" s="49"/>
      <c r="C24" s="49"/>
      <c r="D24" s="40"/>
      <c r="E24" s="40"/>
      <c r="F24" s="40"/>
    </row>
    <row r="25" spans="1:6" x14ac:dyDescent="0.25">
      <c r="A25" s="40" t="s">
        <v>131</v>
      </c>
      <c r="B25" s="40"/>
      <c r="C25" s="40"/>
      <c r="D25" s="40"/>
      <c r="E25" s="40"/>
      <c r="F25" s="40"/>
    </row>
    <row r="26" spans="1:6" x14ac:dyDescent="0.25">
      <c r="A26" s="40" t="s">
        <v>133</v>
      </c>
      <c r="B26" s="40"/>
      <c r="C26" s="40"/>
      <c r="D26" s="40"/>
      <c r="E26" s="40"/>
      <c r="F26" s="40"/>
    </row>
    <row r="27" spans="1:6" x14ac:dyDescent="0.25">
      <c r="A27" s="40" t="s">
        <v>134</v>
      </c>
      <c r="B27" s="40"/>
      <c r="C27" s="40"/>
      <c r="D27" s="40"/>
      <c r="E27" s="40"/>
      <c r="F27" s="40"/>
    </row>
    <row r="28" spans="1:6" x14ac:dyDescent="0.25">
      <c r="A28" s="40" t="s">
        <v>135</v>
      </c>
      <c r="B28" s="40"/>
      <c r="C28" s="40"/>
      <c r="D28" s="40"/>
      <c r="E28" s="40"/>
      <c r="F28" s="40"/>
    </row>
  </sheetData>
  <mergeCells count="2">
    <mergeCell ref="A1:G1"/>
    <mergeCell ref="A2:G2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C21" sqref="C21"/>
    </sheetView>
  </sheetViews>
  <sheetFormatPr baseColWidth="10" defaultRowHeight="15" x14ac:dyDescent="0.25"/>
  <cols>
    <col min="1" max="1" width="17.42578125" customWidth="1"/>
    <col min="3" max="3" width="32.7109375" bestFit="1" customWidth="1"/>
    <col min="4" max="4" width="17.42578125" customWidth="1"/>
    <col min="5" max="5" width="22.28515625" bestFit="1" customWidth="1"/>
    <col min="6" max="6" width="71.5703125" bestFit="1" customWidth="1"/>
    <col min="7" max="7" width="2.7109375" customWidth="1"/>
    <col min="8" max="8" width="65.85546875" bestFit="1" customWidth="1"/>
  </cols>
  <sheetData>
    <row r="1" spans="1:8" ht="25.5" x14ac:dyDescent="0.35">
      <c r="A1" s="139" t="s">
        <v>0</v>
      </c>
      <c r="B1" s="139"/>
      <c r="C1" s="139"/>
      <c r="D1" s="139"/>
      <c r="E1" s="139"/>
      <c r="F1" s="139"/>
      <c r="G1" s="139"/>
    </row>
    <row r="2" spans="1:8" x14ac:dyDescent="0.25">
      <c r="A2" s="140" t="s">
        <v>1</v>
      </c>
      <c r="B2" s="140"/>
      <c r="C2" s="140"/>
      <c r="D2" s="140"/>
      <c r="E2" s="140"/>
      <c r="F2" s="140"/>
      <c r="G2" s="140"/>
    </row>
    <row r="3" spans="1:8" x14ac:dyDescent="0.25">
      <c r="A3" s="7"/>
    </row>
    <row r="4" spans="1:8" ht="21" thickBot="1" x14ac:dyDescent="0.35">
      <c r="A4" s="19" t="s">
        <v>141</v>
      </c>
    </row>
    <row r="5" spans="1:8" ht="15.75" thickBot="1" x14ac:dyDescent="0.3">
      <c r="F5" s="50" t="s">
        <v>108</v>
      </c>
    </row>
    <row r="6" spans="1:8" ht="15.75" thickBot="1" x14ac:dyDescent="0.3"/>
    <row r="7" spans="1:8" ht="15.75" thickBot="1" x14ac:dyDescent="0.3">
      <c r="A7" s="95"/>
      <c r="B7" s="96"/>
      <c r="C7" s="97"/>
      <c r="D7" s="95"/>
      <c r="E7" s="131" t="s">
        <v>196</v>
      </c>
      <c r="F7" s="96"/>
      <c r="G7" s="96"/>
      <c r="H7" s="117"/>
    </row>
    <row r="8" spans="1:8" ht="15.75" thickBot="1" x14ac:dyDescent="0.3">
      <c r="A8" s="130" t="s">
        <v>147</v>
      </c>
      <c r="B8" s="112">
        <v>20</v>
      </c>
      <c r="C8" s="98" t="s">
        <v>138</v>
      </c>
      <c r="D8" s="130" t="s">
        <v>142</v>
      </c>
      <c r="E8" s="136">
        <f>B8*B9</f>
        <v>6620</v>
      </c>
      <c r="F8" s="132" t="s">
        <v>139</v>
      </c>
      <c r="G8" s="100"/>
      <c r="H8" s="118"/>
    </row>
    <row r="9" spans="1:8" ht="15.75" thickBot="1" x14ac:dyDescent="0.3">
      <c r="A9" s="99"/>
      <c r="B9" s="112">
        <v>331</v>
      </c>
      <c r="C9" s="98" t="s">
        <v>137</v>
      </c>
      <c r="D9" s="99"/>
      <c r="E9" s="100"/>
      <c r="F9" s="100" t="s">
        <v>140</v>
      </c>
      <c r="G9" s="100"/>
      <c r="H9" s="118"/>
    </row>
    <row r="10" spans="1:8" ht="15.75" thickBot="1" x14ac:dyDescent="0.3">
      <c r="A10" s="99"/>
      <c r="B10" s="100"/>
      <c r="C10" s="98"/>
      <c r="D10" s="99"/>
      <c r="E10" s="100"/>
      <c r="F10" s="100"/>
      <c r="G10" s="100"/>
      <c r="H10" s="118" t="s">
        <v>193</v>
      </c>
    </row>
    <row r="11" spans="1:8" ht="15.75" thickBot="1" x14ac:dyDescent="0.3">
      <c r="A11" s="99"/>
      <c r="B11" s="113">
        <v>50</v>
      </c>
      <c r="C11" s="98" t="s">
        <v>150</v>
      </c>
      <c r="D11" s="99"/>
      <c r="E11" s="135">
        <f>E8*B11</f>
        <v>331000</v>
      </c>
      <c r="F11" s="132" t="s">
        <v>151</v>
      </c>
      <c r="G11" s="100"/>
      <c r="H11" s="133" t="s">
        <v>156</v>
      </c>
    </row>
    <row r="12" spans="1:8" x14ac:dyDescent="0.25">
      <c r="A12" s="99"/>
      <c r="B12" s="100"/>
      <c r="C12" s="98"/>
      <c r="D12" s="99"/>
      <c r="E12" s="100"/>
      <c r="F12" s="100" t="s">
        <v>152</v>
      </c>
      <c r="G12" s="100"/>
      <c r="H12" s="133" t="s">
        <v>157</v>
      </c>
    </row>
    <row r="13" spans="1:8" x14ac:dyDescent="0.25">
      <c r="A13" s="99"/>
      <c r="B13" s="100"/>
      <c r="C13" s="98"/>
      <c r="D13" s="99"/>
      <c r="E13" s="100"/>
      <c r="F13" s="100"/>
      <c r="G13" s="100"/>
      <c r="H13" s="133" t="s">
        <v>195</v>
      </c>
    </row>
    <row r="14" spans="1:8" ht="15.75" thickBot="1" x14ac:dyDescent="0.3">
      <c r="A14" s="99"/>
      <c r="B14" s="100"/>
      <c r="C14" s="98"/>
      <c r="D14" s="99"/>
      <c r="E14" s="107" t="s">
        <v>148</v>
      </c>
      <c r="F14" s="100"/>
      <c r="G14" s="100"/>
      <c r="H14" s="133"/>
    </row>
    <row r="15" spans="1:8" ht="15.75" thickBot="1" x14ac:dyDescent="0.3">
      <c r="A15" s="130" t="s">
        <v>146</v>
      </c>
      <c r="B15" s="114">
        <v>4500</v>
      </c>
      <c r="C15" s="98" t="s">
        <v>143</v>
      </c>
      <c r="D15" s="130" t="s">
        <v>144</v>
      </c>
      <c r="E15" s="116">
        <f>B15/E8</f>
        <v>0.6797583081570997</v>
      </c>
      <c r="F15" s="132" t="s">
        <v>145</v>
      </c>
      <c r="G15" s="100"/>
      <c r="H15" s="133" t="s">
        <v>158</v>
      </c>
    </row>
    <row r="16" spans="1:8" x14ac:dyDescent="0.25">
      <c r="A16" s="99"/>
      <c r="B16" s="100"/>
      <c r="C16" s="98"/>
      <c r="D16" s="99"/>
      <c r="E16" s="100"/>
      <c r="F16" s="108" t="s">
        <v>149</v>
      </c>
      <c r="G16" s="100"/>
      <c r="H16" s="118"/>
    </row>
    <row r="17" spans="1:8" ht="15.75" thickBot="1" x14ac:dyDescent="0.3">
      <c r="A17" s="99"/>
      <c r="B17" s="100"/>
      <c r="C17" s="98"/>
      <c r="D17" s="99"/>
      <c r="E17" s="100"/>
      <c r="F17" s="100"/>
      <c r="G17" s="100"/>
      <c r="H17" s="118" t="s">
        <v>193</v>
      </c>
    </row>
    <row r="18" spans="1:8" ht="15.75" thickBot="1" x14ac:dyDescent="0.3">
      <c r="A18" s="99"/>
      <c r="B18" s="101"/>
      <c r="C18" s="102"/>
      <c r="D18" s="109"/>
      <c r="E18" s="115">
        <f>E11*E15</f>
        <v>225000</v>
      </c>
      <c r="F18" s="132" t="s">
        <v>153</v>
      </c>
      <c r="G18" s="100"/>
      <c r="H18" s="133" t="s">
        <v>194</v>
      </c>
    </row>
    <row r="19" spans="1:8" x14ac:dyDescent="0.25">
      <c r="A19" s="99"/>
      <c r="B19" s="103"/>
      <c r="C19" s="102"/>
      <c r="D19" s="109"/>
      <c r="E19" s="103"/>
      <c r="F19" s="103" t="s">
        <v>154</v>
      </c>
      <c r="G19" s="100"/>
      <c r="H19" s="133" t="s">
        <v>155</v>
      </c>
    </row>
    <row r="20" spans="1:8" ht="15.75" thickBot="1" x14ac:dyDescent="0.3">
      <c r="A20" s="104"/>
      <c r="B20" s="105"/>
      <c r="C20" s="106"/>
      <c r="D20" s="110"/>
      <c r="E20" s="105"/>
      <c r="F20" s="105"/>
      <c r="G20" s="111"/>
      <c r="H20" s="134" t="s">
        <v>159</v>
      </c>
    </row>
  </sheetData>
  <mergeCells count="2">
    <mergeCell ref="A1:G1"/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13" sqref="A13"/>
    </sheetView>
  </sheetViews>
  <sheetFormatPr baseColWidth="10" defaultRowHeight="14.25" x14ac:dyDescent="0.2"/>
  <cols>
    <col min="1" max="1" width="116.140625" style="7" customWidth="1"/>
    <col min="2" max="2" width="19.28515625" style="7" customWidth="1"/>
    <col min="3" max="3" width="12.7109375" style="7" customWidth="1"/>
    <col min="4" max="4" width="17.85546875" style="7" customWidth="1"/>
    <col min="5" max="5" width="15.28515625" style="7" customWidth="1"/>
    <col min="6" max="16384" width="11.42578125" style="7"/>
  </cols>
  <sheetData>
    <row r="1" spans="1:5" ht="23.25" customHeight="1" x14ac:dyDescent="0.35">
      <c r="A1" s="139" t="s">
        <v>0</v>
      </c>
      <c r="B1" s="139"/>
      <c r="C1" s="139"/>
      <c r="D1" s="139"/>
      <c r="E1" s="139"/>
    </row>
    <row r="2" spans="1:5" ht="15" x14ac:dyDescent="0.25">
      <c r="A2" s="140" t="s">
        <v>1</v>
      </c>
      <c r="B2" s="140"/>
      <c r="C2" s="140"/>
      <c r="D2" s="140"/>
      <c r="E2" s="140"/>
    </row>
    <row r="4" spans="1:5" ht="20.25" x14ac:dyDescent="0.3">
      <c r="A4" s="19" t="s">
        <v>2</v>
      </c>
    </row>
    <row r="6" spans="1:5" s="8" customFormat="1" ht="30" x14ac:dyDescent="0.25">
      <c r="A6" s="51" t="s">
        <v>3</v>
      </c>
      <c r="B6" s="52" t="s">
        <v>5</v>
      </c>
      <c r="C6" s="52" t="s">
        <v>16</v>
      </c>
      <c r="D6" s="53" t="s">
        <v>4</v>
      </c>
    </row>
    <row r="7" spans="1:5" s="8" customFormat="1" x14ac:dyDescent="0.2">
      <c r="A7" s="54" t="s">
        <v>6</v>
      </c>
      <c r="B7" s="55"/>
      <c r="C7" s="55"/>
      <c r="D7" s="56"/>
    </row>
    <row r="8" spans="1:5" x14ac:dyDescent="0.2">
      <c r="A8" s="9"/>
      <c r="B8" s="10">
        <v>1</v>
      </c>
      <c r="C8" s="9">
        <v>1</v>
      </c>
      <c r="D8" s="10">
        <f>B8/C8</f>
        <v>1</v>
      </c>
    </row>
    <row r="9" spans="1:5" x14ac:dyDescent="0.2">
      <c r="A9" s="11"/>
      <c r="B9" s="12">
        <v>1</v>
      </c>
      <c r="C9" s="11">
        <v>1</v>
      </c>
      <c r="D9" s="12">
        <f>B9/C9</f>
        <v>1</v>
      </c>
    </row>
    <row r="10" spans="1:5" x14ac:dyDescent="0.2">
      <c r="A10" s="11"/>
      <c r="B10" s="12">
        <v>1</v>
      </c>
      <c r="C10" s="11">
        <v>1</v>
      </c>
      <c r="D10" s="12">
        <f t="shared" ref="D10:D16" si="0">B10/C10</f>
        <v>1</v>
      </c>
    </row>
    <row r="11" spans="1:5" x14ac:dyDescent="0.2">
      <c r="A11" s="11"/>
      <c r="B11" s="12">
        <v>1</v>
      </c>
      <c r="C11" s="11">
        <v>1</v>
      </c>
      <c r="D11" s="12">
        <f t="shared" si="0"/>
        <v>1</v>
      </c>
    </row>
    <row r="12" spans="1:5" x14ac:dyDescent="0.2">
      <c r="A12" s="11"/>
      <c r="B12" s="12">
        <v>1</v>
      </c>
      <c r="C12" s="11">
        <v>1</v>
      </c>
      <c r="D12" s="12">
        <f t="shared" si="0"/>
        <v>1</v>
      </c>
    </row>
    <row r="13" spans="1:5" x14ac:dyDescent="0.2">
      <c r="A13" s="11"/>
      <c r="B13" s="12">
        <v>1</v>
      </c>
      <c r="C13" s="11">
        <v>1</v>
      </c>
      <c r="D13" s="12">
        <f t="shared" si="0"/>
        <v>1</v>
      </c>
    </row>
    <row r="14" spans="1:5" x14ac:dyDescent="0.2">
      <c r="A14" s="11"/>
      <c r="B14" s="12">
        <v>1</v>
      </c>
      <c r="C14" s="11">
        <v>1</v>
      </c>
      <c r="D14" s="12">
        <f t="shared" si="0"/>
        <v>1</v>
      </c>
    </row>
    <row r="15" spans="1:5" x14ac:dyDescent="0.2">
      <c r="A15" s="11"/>
      <c r="B15" s="12">
        <v>1</v>
      </c>
      <c r="C15" s="11">
        <v>1</v>
      </c>
      <c r="D15" s="12">
        <f t="shared" si="0"/>
        <v>1</v>
      </c>
    </row>
    <row r="16" spans="1:5" ht="15" thickBot="1" x14ac:dyDescent="0.25">
      <c r="A16" s="11"/>
      <c r="B16" s="13">
        <v>1</v>
      </c>
      <c r="C16" s="11">
        <v>1</v>
      </c>
      <c r="D16" s="12">
        <f t="shared" si="0"/>
        <v>1</v>
      </c>
    </row>
    <row r="17" spans="1:5" ht="15.75" thickBot="1" x14ac:dyDescent="0.3">
      <c r="A17" s="15" t="s">
        <v>14</v>
      </c>
      <c r="B17" s="58">
        <f>SUM(B8:B16)</f>
        <v>9</v>
      </c>
      <c r="C17" s="15" t="s">
        <v>8</v>
      </c>
      <c r="D17" s="58">
        <f>SUM(D8:D16)</f>
        <v>9</v>
      </c>
      <c r="E17" s="15" t="s">
        <v>7</v>
      </c>
    </row>
    <row r="18" spans="1:5" x14ac:dyDescent="0.2">
      <c r="B18" s="14"/>
    </row>
    <row r="19" spans="1:5" ht="15" x14ac:dyDescent="0.25">
      <c r="A19" s="57" t="s">
        <v>10</v>
      </c>
      <c r="B19" s="57"/>
      <c r="C19" s="57"/>
      <c r="D19" s="57"/>
    </row>
    <row r="20" spans="1:5" x14ac:dyDescent="0.2">
      <c r="A20" s="11"/>
      <c r="B20" s="12">
        <v>1</v>
      </c>
      <c r="C20" s="11">
        <v>1</v>
      </c>
      <c r="D20" s="12">
        <f>B20/C20</f>
        <v>1</v>
      </c>
    </row>
    <row r="21" spans="1:5" x14ac:dyDescent="0.2">
      <c r="A21" s="11"/>
      <c r="B21" s="12">
        <v>1</v>
      </c>
      <c r="C21" s="11">
        <v>1</v>
      </c>
      <c r="D21" s="12">
        <f t="shared" ref="D21:D29" si="1">B21/C21</f>
        <v>1</v>
      </c>
    </row>
    <row r="22" spans="1:5" x14ac:dyDescent="0.2">
      <c r="A22" s="11"/>
      <c r="B22" s="12">
        <v>1</v>
      </c>
      <c r="C22" s="11">
        <v>1</v>
      </c>
      <c r="D22" s="12">
        <f t="shared" si="1"/>
        <v>1</v>
      </c>
    </row>
    <row r="23" spans="1:5" x14ac:dyDescent="0.2">
      <c r="A23" s="11"/>
      <c r="B23" s="12">
        <v>1</v>
      </c>
      <c r="C23" s="11">
        <v>1</v>
      </c>
      <c r="D23" s="12">
        <f t="shared" si="1"/>
        <v>1</v>
      </c>
    </row>
    <row r="24" spans="1:5" x14ac:dyDescent="0.2">
      <c r="A24" s="11"/>
      <c r="B24" s="12">
        <v>1</v>
      </c>
      <c r="C24" s="11">
        <v>1</v>
      </c>
      <c r="D24" s="12">
        <f t="shared" si="1"/>
        <v>1</v>
      </c>
    </row>
    <row r="25" spans="1:5" x14ac:dyDescent="0.2">
      <c r="A25" s="11"/>
      <c r="B25" s="12">
        <v>1</v>
      </c>
      <c r="C25" s="11">
        <v>1</v>
      </c>
      <c r="D25" s="12">
        <f t="shared" si="1"/>
        <v>1</v>
      </c>
    </row>
    <row r="26" spans="1:5" x14ac:dyDescent="0.2">
      <c r="A26" s="11"/>
      <c r="B26" s="12">
        <v>1</v>
      </c>
      <c r="C26" s="11">
        <v>1</v>
      </c>
      <c r="D26" s="12">
        <f t="shared" si="1"/>
        <v>1</v>
      </c>
    </row>
    <row r="27" spans="1:5" x14ac:dyDescent="0.2">
      <c r="A27" s="11"/>
      <c r="B27" s="12">
        <v>1</v>
      </c>
      <c r="C27" s="11">
        <v>1</v>
      </c>
      <c r="D27" s="12">
        <f t="shared" si="1"/>
        <v>1</v>
      </c>
    </row>
    <row r="28" spans="1:5" x14ac:dyDescent="0.2">
      <c r="A28" s="11"/>
      <c r="B28" s="12">
        <v>1</v>
      </c>
      <c r="C28" s="11">
        <v>1</v>
      </c>
      <c r="D28" s="12">
        <f t="shared" si="1"/>
        <v>1</v>
      </c>
    </row>
    <row r="29" spans="1:5" ht="15" thickBot="1" x14ac:dyDescent="0.25">
      <c r="A29" s="11"/>
      <c r="B29" s="13">
        <v>1</v>
      </c>
      <c r="C29" s="11">
        <v>1</v>
      </c>
      <c r="D29" s="12">
        <f t="shared" si="1"/>
        <v>1</v>
      </c>
    </row>
    <row r="30" spans="1:5" ht="15.75" thickBot="1" x14ac:dyDescent="0.3">
      <c r="A30" s="15" t="s">
        <v>13</v>
      </c>
      <c r="B30" s="58">
        <f>SUM(B20:B29)</f>
        <v>10</v>
      </c>
      <c r="C30" s="15" t="s">
        <v>8</v>
      </c>
      <c r="D30" s="58">
        <f>SUM(D20:D29)</f>
        <v>10</v>
      </c>
      <c r="E30" s="15" t="s">
        <v>7</v>
      </c>
    </row>
    <row r="31" spans="1:5" ht="15" thickBot="1" x14ac:dyDescent="0.25">
      <c r="A31" s="7" t="s">
        <v>11</v>
      </c>
      <c r="B31" s="16">
        <f>B30/100*20</f>
        <v>2</v>
      </c>
    </row>
    <row r="32" spans="1:5" ht="15.75" thickBot="1" x14ac:dyDescent="0.3">
      <c r="A32" s="15" t="s">
        <v>55</v>
      </c>
      <c r="B32" s="20">
        <f>SUM(B30+B17)</f>
        <v>19</v>
      </c>
    </row>
    <row r="33" spans="1:5" ht="15.75" thickBot="1" x14ac:dyDescent="0.3">
      <c r="B33" s="17" t="s">
        <v>12</v>
      </c>
      <c r="C33" s="18"/>
      <c r="D33" s="21">
        <f>D30+D17</f>
        <v>19</v>
      </c>
      <c r="E33" s="59" t="s">
        <v>7</v>
      </c>
    </row>
    <row r="35" spans="1:5" x14ac:dyDescent="0.2">
      <c r="A35" s="7" t="s">
        <v>9</v>
      </c>
    </row>
    <row r="36" spans="1:5" x14ac:dyDescent="0.2">
      <c r="A36" s="7" t="s">
        <v>15</v>
      </c>
    </row>
  </sheetData>
  <mergeCells count="2">
    <mergeCell ref="A1:E1"/>
    <mergeCell ref="A2:E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D26" sqref="D26"/>
    </sheetView>
  </sheetViews>
  <sheetFormatPr baseColWidth="10" defaultRowHeight="15" x14ac:dyDescent="0.25"/>
  <cols>
    <col min="1" max="1" width="28.7109375" bestFit="1" customWidth="1"/>
    <col min="2" max="13" width="12" customWidth="1"/>
  </cols>
  <sheetData>
    <row r="1" spans="1:14" ht="25.5" x14ac:dyDescent="0.3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4" x14ac:dyDescent="0.25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4" x14ac:dyDescent="0.25">
      <c r="A3" s="7"/>
    </row>
    <row r="4" spans="1:14" ht="20.25" x14ac:dyDescent="0.3">
      <c r="A4" s="19" t="s">
        <v>136</v>
      </c>
    </row>
    <row r="5" spans="1:14" x14ac:dyDescent="0.25">
      <c r="F5" s="119"/>
    </row>
    <row r="7" spans="1:14" ht="20.25" x14ac:dyDescent="0.3">
      <c r="A7" s="19" t="s">
        <v>178</v>
      </c>
    </row>
    <row r="8" spans="1:14" x14ac:dyDescent="0.25">
      <c r="A8" s="23"/>
      <c r="B8" s="78" t="s">
        <v>160</v>
      </c>
      <c r="C8" s="78" t="s">
        <v>161</v>
      </c>
      <c r="D8" s="78" t="s">
        <v>162</v>
      </c>
      <c r="E8" s="78" t="s">
        <v>163</v>
      </c>
      <c r="F8" s="78" t="s">
        <v>164</v>
      </c>
      <c r="G8" s="78" t="s">
        <v>165</v>
      </c>
      <c r="H8" s="78" t="s">
        <v>166</v>
      </c>
      <c r="I8" s="78" t="s">
        <v>167</v>
      </c>
      <c r="J8" s="78" t="s">
        <v>168</v>
      </c>
      <c r="K8" s="78" t="s">
        <v>169</v>
      </c>
      <c r="L8" s="78" t="s">
        <v>170</v>
      </c>
      <c r="M8" s="78" t="s">
        <v>171</v>
      </c>
    </row>
    <row r="9" spans="1:14" x14ac:dyDescent="0.25">
      <c r="A9" s="120" t="s">
        <v>172</v>
      </c>
    </row>
    <row r="10" spans="1:14" x14ac:dyDescent="0.25">
      <c r="A10" t="s">
        <v>184</v>
      </c>
      <c r="B10" s="124">
        <v>10000</v>
      </c>
      <c r="C10" s="124">
        <v>5000</v>
      </c>
      <c r="D10" s="124">
        <v>5000</v>
      </c>
      <c r="E10" s="124">
        <v>0</v>
      </c>
      <c r="F10" s="124">
        <v>10000</v>
      </c>
      <c r="G10" s="124">
        <v>10000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125"/>
    </row>
    <row r="11" spans="1:14" x14ac:dyDescent="0.25">
      <c r="A11" t="s">
        <v>185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</row>
    <row r="12" spans="1:14" x14ac:dyDescent="0.25">
      <c r="A12" t="s">
        <v>183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</row>
    <row r="13" spans="1:14" x14ac:dyDescent="0.25">
      <c r="A13" t="s">
        <v>174</v>
      </c>
      <c r="B13" s="121">
        <f>SUM(B10:B12)</f>
        <v>10000</v>
      </c>
      <c r="C13" s="121">
        <f t="shared" ref="C13:M13" si="0">SUM(C10:C12)</f>
        <v>5000</v>
      </c>
      <c r="D13" s="121">
        <f t="shared" si="0"/>
        <v>5000</v>
      </c>
      <c r="E13" s="121">
        <f t="shared" si="0"/>
        <v>0</v>
      </c>
      <c r="F13" s="121">
        <f t="shared" si="0"/>
        <v>10000</v>
      </c>
      <c r="G13" s="121">
        <f t="shared" si="0"/>
        <v>10000</v>
      </c>
      <c r="H13" s="121">
        <f t="shared" si="0"/>
        <v>0</v>
      </c>
      <c r="I13" s="121">
        <f t="shared" si="0"/>
        <v>0</v>
      </c>
      <c r="J13" s="121">
        <f t="shared" si="0"/>
        <v>0</v>
      </c>
      <c r="K13" s="121">
        <f t="shared" si="0"/>
        <v>0</v>
      </c>
      <c r="L13" s="121">
        <f t="shared" si="0"/>
        <v>0</v>
      </c>
      <c r="M13" s="121">
        <f t="shared" si="0"/>
        <v>0</v>
      </c>
    </row>
    <row r="14" spans="1:14" x14ac:dyDescent="0.2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</row>
    <row r="15" spans="1:14" x14ac:dyDescent="0.25">
      <c r="A15" s="120" t="s">
        <v>173</v>
      </c>
    </row>
    <row r="16" spans="1:14" x14ac:dyDescent="0.25">
      <c r="A16" t="s">
        <v>181</v>
      </c>
      <c r="B16" s="124">
        <v>6000</v>
      </c>
      <c r="C16" s="124">
        <v>6000</v>
      </c>
      <c r="D16" s="124">
        <v>8000</v>
      </c>
      <c r="E16" s="124">
        <v>6000</v>
      </c>
      <c r="F16" s="124">
        <v>6000</v>
      </c>
      <c r="G16" s="124">
        <v>8000</v>
      </c>
      <c r="H16" s="124">
        <v>0</v>
      </c>
      <c r="I16" s="124">
        <v>0</v>
      </c>
      <c r="J16" s="124">
        <v>0</v>
      </c>
      <c r="K16" s="124">
        <v>0</v>
      </c>
      <c r="L16" s="124">
        <v>0</v>
      </c>
      <c r="M16" s="124">
        <v>0</v>
      </c>
    </row>
    <row r="17" spans="1:13" x14ac:dyDescent="0.25">
      <c r="A17" t="s">
        <v>182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</row>
    <row r="18" spans="1:13" x14ac:dyDescent="0.25">
      <c r="A18" t="s">
        <v>186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</row>
    <row r="19" spans="1:13" x14ac:dyDescent="0.25">
      <c r="A19" s="120" t="s">
        <v>175</v>
      </c>
      <c r="B19" s="122">
        <f>SUM(B16:B18)</f>
        <v>6000</v>
      </c>
      <c r="C19" s="122">
        <f t="shared" ref="C19:M19" si="1">SUM(C16:C18)</f>
        <v>6000</v>
      </c>
      <c r="D19" s="122">
        <f t="shared" si="1"/>
        <v>8000</v>
      </c>
      <c r="E19" s="122">
        <f t="shared" si="1"/>
        <v>6000</v>
      </c>
      <c r="F19" s="122">
        <f t="shared" si="1"/>
        <v>6000</v>
      </c>
      <c r="G19" s="122">
        <f t="shared" si="1"/>
        <v>8000</v>
      </c>
      <c r="H19" s="122">
        <f t="shared" si="1"/>
        <v>0</v>
      </c>
      <c r="I19" s="122">
        <f t="shared" si="1"/>
        <v>0</v>
      </c>
      <c r="J19" s="122">
        <f t="shared" si="1"/>
        <v>0</v>
      </c>
      <c r="K19" s="122">
        <f t="shared" si="1"/>
        <v>0</v>
      </c>
      <c r="L19" s="122">
        <f t="shared" si="1"/>
        <v>0</v>
      </c>
      <c r="M19" s="122">
        <f t="shared" si="1"/>
        <v>0</v>
      </c>
    </row>
    <row r="20" spans="1:13" x14ac:dyDescent="0.25">
      <c r="A20" s="120" t="s">
        <v>177</v>
      </c>
      <c r="B20" s="122">
        <f>B13-B19</f>
        <v>4000</v>
      </c>
      <c r="C20" s="122">
        <f t="shared" ref="C20:M20" si="2">C13-C19</f>
        <v>-1000</v>
      </c>
      <c r="D20" s="122">
        <f t="shared" si="2"/>
        <v>-3000</v>
      </c>
      <c r="E20" s="122">
        <f t="shared" si="2"/>
        <v>-6000</v>
      </c>
      <c r="F20" s="122">
        <f t="shared" si="2"/>
        <v>4000</v>
      </c>
      <c r="G20" s="122">
        <f t="shared" si="2"/>
        <v>2000</v>
      </c>
      <c r="H20" s="122">
        <f t="shared" si="2"/>
        <v>0</v>
      </c>
      <c r="I20" s="122">
        <f t="shared" si="2"/>
        <v>0</v>
      </c>
      <c r="J20" s="122">
        <f t="shared" si="2"/>
        <v>0</v>
      </c>
      <c r="K20" s="122">
        <f t="shared" si="2"/>
        <v>0</v>
      </c>
      <c r="L20" s="122">
        <f t="shared" si="2"/>
        <v>0</v>
      </c>
      <c r="M20" s="122">
        <f t="shared" si="2"/>
        <v>0</v>
      </c>
    </row>
    <row r="21" spans="1:13" x14ac:dyDescent="0.25">
      <c r="A21" s="23" t="s">
        <v>176</v>
      </c>
      <c r="B21" s="123">
        <f>B20</f>
        <v>4000</v>
      </c>
      <c r="C21" s="123">
        <f>B21+C20</f>
        <v>3000</v>
      </c>
      <c r="D21" s="123">
        <f t="shared" ref="D21:M21" si="3">C21+D20</f>
        <v>0</v>
      </c>
      <c r="E21" s="123">
        <f t="shared" si="3"/>
        <v>-6000</v>
      </c>
      <c r="F21" s="123">
        <f t="shared" si="3"/>
        <v>-2000</v>
      </c>
      <c r="G21" s="123">
        <f t="shared" si="3"/>
        <v>0</v>
      </c>
      <c r="H21" s="123">
        <f t="shared" si="3"/>
        <v>0</v>
      </c>
      <c r="I21" s="123">
        <f t="shared" si="3"/>
        <v>0</v>
      </c>
      <c r="J21" s="123">
        <f t="shared" si="3"/>
        <v>0</v>
      </c>
      <c r="K21" s="123">
        <f t="shared" si="3"/>
        <v>0</v>
      </c>
      <c r="L21" s="123">
        <f t="shared" si="3"/>
        <v>0</v>
      </c>
      <c r="M21" s="123">
        <f t="shared" si="3"/>
        <v>0</v>
      </c>
    </row>
    <row r="23" spans="1:13" ht="15.75" thickBot="1" x14ac:dyDescent="0.3"/>
    <row r="24" spans="1:13" ht="15.75" thickBot="1" x14ac:dyDescent="0.3">
      <c r="A24" s="50" t="s">
        <v>179</v>
      </c>
      <c r="B24" t="s">
        <v>180</v>
      </c>
    </row>
  </sheetData>
  <mergeCells count="2">
    <mergeCell ref="A1:M1"/>
    <mergeCell ref="A2:M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Planumsatzkalkulation</vt:lpstr>
      <vt:lpstr>Preisgestaltung</vt:lpstr>
      <vt:lpstr>Bettenauslastung</vt:lpstr>
      <vt:lpstr>Investitionsplan</vt:lpstr>
      <vt:lpstr>Liquiditätsplan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Lampe</dc:creator>
  <cp:lastModifiedBy>Klingler Daniela - Alpbachtal</cp:lastModifiedBy>
  <dcterms:created xsi:type="dcterms:W3CDTF">2018-02-20T10:49:39Z</dcterms:created>
  <dcterms:modified xsi:type="dcterms:W3CDTF">2018-10-08T07:25:25Z</dcterms:modified>
</cp:coreProperties>
</file>